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7AFEB196-E654-424E-BB3F-8496807A836F}" xr6:coauthVersionLast="47" xr6:coauthVersionMax="47" xr10:uidLastSave="{00000000-0000-0000-0000-000000000000}"/>
  <bookViews>
    <workbookView xWindow="915" yWindow="735" windowWidth="24075" windowHeight="11100" xr2:uid="{61A42646-0FC4-406E-837B-DC47BE7FBC30}"/>
  </bookViews>
  <sheets>
    <sheet name="計算書" sheetId="5" r:id="rId1"/>
  </sheets>
  <definedNames>
    <definedName name="_xlnm.Print_Area" localSheetId="0">計算書!$B$1:$J$93</definedName>
  </definedNames>
  <calcPr calcId="191029" calcMode="autoNoTable" iterate="1" iterateCount="5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5" l="1"/>
  <c r="Z9" i="5"/>
  <c r="AA9" i="5"/>
  <c r="AB9" i="5"/>
  <c r="Z10" i="5"/>
  <c r="AA10" i="5"/>
  <c r="AB10" i="5"/>
  <c r="Z11" i="5"/>
  <c r="AA11" i="5"/>
  <c r="AB11" i="5"/>
  <c r="Z12" i="5"/>
  <c r="AA12" i="5"/>
  <c r="AB12" i="5"/>
  <c r="Z13" i="5"/>
  <c r="AA13" i="5"/>
  <c r="AB13" i="5"/>
  <c r="Z14" i="5"/>
  <c r="AA14" i="5"/>
  <c r="AB14" i="5"/>
  <c r="Z15" i="5"/>
  <c r="AA15" i="5"/>
  <c r="AB15" i="5"/>
  <c r="Z16" i="5"/>
  <c r="AA16" i="5"/>
  <c r="AB16" i="5"/>
  <c r="Z17" i="5"/>
  <c r="AA17" i="5"/>
  <c r="AB17" i="5"/>
  <c r="X18" i="5"/>
  <c r="H20" i="5"/>
  <c r="H23" i="5"/>
  <c r="H27" i="5"/>
  <c r="H30" i="5"/>
  <c r="H33" i="5"/>
  <c r="H36" i="5"/>
  <c r="H40" i="5"/>
  <c r="H43" i="5"/>
  <c r="H46" i="5"/>
  <c r="D66" i="5" s="1"/>
  <c r="D47" i="5"/>
  <c r="H49" i="5"/>
  <c r="D51" i="5"/>
  <c r="H53" i="5"/>
  <c r="D67" i="5"/>
  <c r="H67" i="5"/>
  <c r="H69" i="5"/>
  <c r="H73" i="5"/>
  <c r="D76" i="5"/>
  <c r="D77" i="5"/>
  <c r="H78" i="5"/>
  <c r="F82" i="5"/>
  <c r="H83" i="5"/>
  <c r="D89" i="5"/>
  <c r="H87" i="5"/>
  <c r="F89" i="5"/>
  <c r="F92" i="5"/>
</calcChain>
</file>

<file path=xl/sharedStrings.xml><?xml version="1.0" encoding="utf-8"?>
<sst xmlns="http://schemas.openxmlformats.org/spreadsheetml/2006/main" count="135" uniqueCount="128">
  <si>
    <t>CH4</t>
    <phoneticPr fontId="1"/>
  </si>
  <si>
    <t>酸素濃度</t>
    <rPh sb="0" eb="2">
      <t>サンソ</t>
    </rPh>
    <rPh sb="2" eb="4">
      <t>ノウド</t>
    </rPh>
    <phoneticPr fontId="1"/>
  </si>
  <si>
    <t>排出ガス温度</t>
    <rPh sb="0" eb="2">
      <t>ハイシュツ</t>
    </rPh>
    <rPh sb="4" eb="6">
      <t>オンド</t>
    </rPh>
    <phoneticPr fontId="1"/>
  </si>
  <si>
    <t>合計</t>
    <rPh sb="0" eb="2">
      <t>ゴウケイ</t>
    </rPh>
    <phoneticPr fontId="1"/>
  </si>
  <si>
    <t>m</t>
    <phoneticPr fontId="1"/>
  </si>
  <si>
    <t>有</t>
    <rPh sb="0" eb="1">
      <t>ア</t>
    </rPh>
    <phoneticPr fontId="1"/>
  </si>
  <si>
    <t>無</t>
    <rPh sb="0" eb="1">
      <t>ナ</t>
    </rPh>
    <phoneticPr fontId="1"/>
  </si>
  <si>
    <t>別添</t>
    <rPh sb="0" eb="2">
      <t>ベッテン</t>
    </rPh>
    <phoneticPr fontId="1"/>
  </si>
  <si>
    <t>１　計算条件</t>
    <rPh sb="2" eb="4">
      <t>ケイサン</t>
    </rPh>
    <rPh sb="4" eb="6">
      <t>ジョウケン</t>
    </rPh>
    <phoneticPr fontId="1"/>
  </si>
  <si>
    <t>比重</t>
    <rPh sb="0" eb="2">
      <t>ヒジュウ</t>
    </rPh>
    <phoneticPr fontId="1"/>
  </si>
  <si>
    <t>Ｋ値</t>
    <rPh sb="1" eb="2">
      <t>チ</t>
    </rPh>
    <phoneticPr fontId="1"/>
  </si>
  <si>
    <t>山間部の一部は17.5，それ以外は4.0です。</t>
    <rPh sb="0" eb="3">
      <t>サンカンブ</t>
    </rPh>
    <rPh sb="4" eb="6">
      <t>イチブ</t>
    </rPh>
    <rPh sb="14" eb="16">
      <t>イガイ</t>
    </rPh>
    <phoneticPr fontId="1"/>
  </si>
  <si>
    <t>硫黄分</t>
    <rPh sb="0" eb="3">
      <t>イオウブン</t>
    </rPh>
    <phoneticPr fontId="1"/>
  </si>
  <si>
    <t>燃料</t>
    <rPh sb="0" eb="2">
      <t>ネンリョウ</t>
    </rPh>
    <phoneticPr fontId="1"/>
  </si>
  <si>
    <t>種類</t>
    <rPh sb="0" eb="2">
      <t>シュルイ</t>
    </rPh>
    <phoneticPr fontId="1"/>
  </si>
  <si>
    <t>都市ガス（13A)</t>
    <rPh sb="0" eb="2">
      <t>トシ</t>
    </rPh>
    <phoneticPr fontId="1"/>
  </si>
  <si>
    <t>１時間当り最大消費量</t>
    <rPh sb="1" eb="3">
      <t>ジカン</t>
    </rPh>
    <rPh sb="3" eb="4">
      <t>ア</t>
    </rPh>
    <rPh sb="5" eb="7">
      <t>サイダイ</t>
    </rPh>
    <rPh sb="7" eb="10">
      <t>ショウヒリョウ</t>
    </rPh>
    <phoneticPr fontId="1"/>
  </si>
  <si>
    <t>高(総)発熱量</t>
    <rPh sb="0" eb="1">
      <t>コウ</t>
    </rPh>
    <rPh sb="2" eb="3">
      <t>ソウ</t>
    </rPh>
    <rPh sb="4" eb="6">
      <t>ハツネツ</t>
    </rPh>
    <rPh sb="6" eb="7">
      <t>リョウ</t>
    </rPh>
    <phoneticPr fontId="1"/>
  </si>
  <si>
    <t>%</t>
    <phoneticPr fontId="1"/>
  </si>
  <si>
    <t>低(真)発熱量</t>
    <rPh sb="0" eb="1">
      <t>テイ</t>
    </rPh>
    <rPh sb="2" eb="3">
      <t>シン</t>
    </rPh>
    <rPh sb="4" eb="6">
      <t>ハツネツ</t>
    </rPh>
    <rPh sb="6" eb="7">
      <t>リョウ</t>
    </rPh>
    <phoneticPr fontId="1"/>
  </si>
  <si>
    <t>煙突</t>
    <rPh sb="0" eb="2">
      <t>エントツ</t>
    </rPh>
    <phoneticPr fontId="1"/>
  </si>
  <si>
    <t>ＧＬ高さ</t>
    <rPh sb="2" eb="3">
      <t>タカ</t>
    </rPh>
    <phoneticPr fontId="1"/>
  </si>
  <si>
    <t>排出口の形状</t>
    <rPh sb="0" eb="2">
      <t>ハイシュツ</t>
    </rPh>
    <rPh sb="2" eb="3">
      <t>コウ</t>
    </rPh>
    <rPh sb="4" eb="6">
      <t>ケイジョウ</t>
    </rPh>
    <phoneticPr fontId="1"/>
  </si>
  <si>
    <t>○型もしくは□型を選択</t>
    <rPh sb="1" eb="2">
      <t>ガタ</t>
    </rPh>
    <rPh sb="7" eb="8">
      <t>ガタ</t>
    </rPh>
    <rPh sb="9" eb="11">
      <t>センタク</t>
    </rPh>
    <phoneticPr fontId="1"/>
  </si>
  <si>
    <t>頭部の内径(形状:○）</t>
    <rPh sb="0" eb="2">
      <t>トウブ</t>
    </rPh>
    <rPh sb="3" eb="5">
      <t>ナイケイ</t>
    </rPh>
    <rPh sb="6" eb="8">
      <t>ケイジョウ</t>
    </rPh>
    <phoneticPr fontId="1"/>
  </si>
  <si>
    <t>断面形状が○型の場合のみ記載してください。</t>
    <rPh sb="0" eb="2">
      <t>ダンメン</t>
    </rPh>
    <rPh sb="2" eb="4">
      <t>ケイジョウ</t>
    </rPh>
    <rPh sb="6" eb="7">
      <t>ガタ</t>
    </rPh>
    <rPh sb="8" eb="10">
      <t>バアイ</t>
    </rPh>
    <rPh sb="12" eb="14">
      <t>キサイ</t>
    </rPh>
    <phoneticPr fontId="1"/>
  </si>
  <si>
    <t>頭部の
(形状:□)</t>
    <rPh sb="0" eb="2">
      <t>トウブ</t>
    </rPh>
    <rPh sb="5" eb="7">
      <t>ケイジョウ</t>
    </rPh>
    <phoneticPr fontId="1"/>
  </si>
  <si>
    <t>縦</t>
    <rPh sb="0" eb="1">
      <t>タテ</t>
    </rPh>
    <phoneticPr fontId="1"/>
  </si>
  <si>
    <t>断面形状が□型の場合のみ記載してください。</t>
    <rPh sb="0" eb="2">
      <t>ダンメン</t>
    </rPh>
    <rPh sb="2" eb="4">
      <t>ケイジョウ</t>
    </rPh>
    <rPh sb="6" eb="7">
      <t>ガタ</t>
    </rPh>
    <rPh sb="8" eb="10">
      <t>バアイ</t>
    </rPh>
    <rPh sb="12" eb="14">
      <t>キサイ</t>
    </rPh>
    <phoneticPr fontId="1"/>
  </si>
  <si>
    <t>横</t>
    <rPh sb="0" eb="1">
      <t>ヨコ</t>
    </rPh>
    <phoneticPr fontId="1"/>
  </si>
  <si>
    <t>煙突傘の有無</t>
    <rPh sb="0" eb="2">
      <t>エントツ</t>
    </rPh>
    <rPh sb="2" eb="3">
      <t>カサ</t>
    </rPh>
    <rPh sb="4" eb="6">
      <t>ウム</t>
    </rPh>
    <phoneticPr fontId="1"/>
  </si>
  <si>
    <t>無もしくは有を選択</t>
    <rPh sb="0" eb="1">
      <t>ナ</t>
    </rPh>
    <rPh sb="5" eb="6">
      <t>ア</t>
    </rPh>
    <rPh sb="7" eb="9">
      <t>センタク</t>
    </rPh>
    <phoneticPr fontId="1"/>
  </si>
  <si>
    <t>２　排出ガス量の計算</t>
    <rPh sb="2" eb="4">
      <t>ハイシュツ</t>
    </rPh>
    <rPh sb="6" eb="7">
      <t>リョウ</t>
    </rPh>
    <rPh sb="8" eb="10">
      <t>ケイサン</t>
    </rPh>
    <phoneticPr fontId="1"/>
  </si>
  <si>
    <t>　　エ　排出ガス温度</t>
    <rPh sb="4" eb="6">
      <t>ハイシュツ</t>
    </rPh>
    <rPh sb="8" eb="10">
      <t>オンド</t>
    </rPh>
    <phoneticPr fontId="1"/>
  </si>
  <si>
    <t>傘の有無：</t>
    <rPh sb="0" eb="1">
      <t>カサ</t>
    </rPh>
    <rPh sb="2" eb="4">
      <t>ウム</t>
    </rPh>
    <phoneticPr fontId="1"/>
  </si>
  <si>
    <t>７　排出基準の計算</t>
    <rPh sb="2" eb="4">
      <t>ハイシュツ</t>
    </rPh>
    <rPh sb="4" eb="6">
      <t>キジュン</t>
    </rPh>
    <rPh sb="7" eb="9">
      <t>ケイサン</t>
    </rPh>
    <phoneticPr fontId="1"/>
  </si>
  <si>
    <t>＜参考＞</t>
    <rPh sb="1" eb="3">
      <t>サンコウ</t>
    </rPh>
    <phoneticPr fontId="1"/>
  </si>
  <si>
    <t>　↑この列の欄のみ、選択もしくは入力してください。</t>
    <rPh sb="4" eb="5">
      <t>レツ</t>
    </rPh>
    <rPh sb="6" eb="7">
      <t>ラン</t>
    </rPh>
    <rPh sb="10" eb="12">
      <t>センタク</t>
    </rPh>
    <rPh sb="16" eb="18">
      <t>ニュウリョク</t>
    </rPh>
    <phoneticPr fontId="1"/>
  </si>
  <si>
    <t>　(4)　排出ガス量</t>
    <rPh sb="5" eb="7">
      <t>ハイシュツ</t>
    </rPh>
    <rPh sb="9" eb="10">
      <t>リョウ</t>
    </rPh>
    <phoneticPr fontId="1"/>
  </si>
  <si>
    <t>　(3)　燃焼ガス量</t>
    <rPh sb="5" eb="7">
      <t>ネンショウ</t>
    </rPh>
    <rPh sb="9" eb="10">
      <t>リョウ</t>
    </rPh>
    <phoneticPr fontId="1"/>
  </si>
  <si>
    <r>
      <t>　(1)　理論空気量（</t>
    </r>
    <r>
      <rPr>
        <i/>
        <sz val="11"/>
        <rFont val="Times New Roman"/>
        <family val="1"/>
      </rPr>
      <t>A</t>
    </r>
    <r>
      <rPr>
        <i/>
        <vertAlign val="subscript"/>
        <sz val="11"/>
        <rFont val="Times New Roman"/>
        <family val="1"/>
      </rPr>
      <t>0</t>
    </r>
    <r>
      <rPr>
        <sz val="11"/>
        <rFont val="ＭＳ Ｐ明朝"/>
        <family val="1"/>
        <charset val="128"/>
      </rPr>
      <t>）</t>
    </r>
    <rPh sb="5" eb="7">
      <t>リロン</t>
    </rPh>
    <rPh sb="7" eb="9">
      <t>クウキ</t>
    </rPh>
    <rPh sb="9" eb="10">
      <t>リョウ</t>
    </rPh>
    <phoneticPr fontId="1"/>
  </si>
  <si>
    <r>
      <t>　(2)　空気比（</t>
    </r>
    <r>
      <rPr>
        <i/>
        <sz val="11"/>
        <rFont val="Times New Roman"/>
        <family val="1"/>
      </rPr>
      <t>m</t>
    </r>
    <r>
      <rPr>
        <sz val="11"/>
        <rFont val="ＭＳ Ｐ明朝"/>
        <family val="1"/>
        <charset val="128"/>
      </rPr>
      <t>）</t>
    </r>
    <rPh sb="5" eb="7">
      <t>クウキ</t>
    </rPh>
    <rPh sb="7" eb="8">
      <t>ヒ</t>
    </rPh>
    <phoneticPr fontId="1"/>
  </si>
  <si>
    <t>都市ガスを選択してください</t>
    <rPh sb="0" eb="2">
      <t>トシ</t>
    </rPh>
    <rPh sb="5" eb="7">
      <t>センタク</t>
    </rPh>
    <phoneticPr fontId="1"/>
  </si>
  <si>
    <t>s</t>
    <phoneticPr fontId="1"/>
  </si>
  <si>
    <t>□</t>
    <phoneticPr fontId="1"/>
  </si>
  <si>
    <t>x</t>
    <phoneticPr fontId="1"/>
  </si>
  <si>
    <t>y</t>
    <phoneticPr fontId="1"/>
  </si>
  <si>
    <t>排出基準計算書（都市ガス、13A用）</t>
    <rPh sb="0" eb="2">
      <t>ハイシュツ</t>
    </rPh>
    <rPh sb="2" eb="4">
      <t>キジュン</t>
    </rPh>
    <rPh sb="4" eb="7">
      <t>ケイサンショ</t>
    </rPh>
    <rPh sb="8" eb="10">
      <t>トシ</t>
    </rPh>
    <rPh sb="16" eb="17">
      <t>ヨウ</t>
    </rPh>
    <phoneticPr fontId="1"/>
  </si>
  <si>
    <t>m/s</t>
    <phoneticPr fontId="1"/>
  </si>
  <si>
    <t>５　補正された排出口の高さ</t>
    <rPh sb="2" eb="4">
      <t>ホセイ</t>
    </rPh>
    <rPh sb="7" eb="9">
      <t>ハイシュツ</t>
    </rPh>
    <rPh sb="9" eb="10">
      <t>コウ</t>
    </rPh>
    <rPh sb="11" eb="12">
      <t>タカ</t>
    </rPh>
    <phoneticPr fontId="1"/>
  </si>
  <si>
    <t xml:space="preserve">[℃] </t>
    <phoneticPr fontId="1"/>
  </si>
  <si>
    <t>より</t>
    <phoneticPr fontId="1"/>
  </si>
  <si>
    <t>よって</t>
    <phoneticPr fontId="1"/>
  </si>
  <si>
    <r>
      <t>　　ア　湿り理論燃焼ガス量（</t>
    </r>
    <r>
      <rPr>
        <i/>
        <sz val="11"/>
        <rFont val="Times New Roman"/>
        <family val="1"/>
      </rPr>
      <t>G</t>
    </r>
    <r>
      <rPr>
        <i/>
        <vertAlign val="subscript"/>
        <sz val="11"/>
        <rFont val="Times New Roman"/>
        <family val="1"/>
      </rPr>
      <t>0W</t>
    </r>
    <r>
      <rPr>
        <sz val="11"/>
        <rFont val="ＭＳ Ｐ明朝"/>
        <family val="1"/>
        <charset val="128"/>
      </rPr>
      <t>）</t>
    </r>
    <rPh sb="4" eb="5">
      <t>シメ</t>
    </rPh>
    <rPh sb="6" eb="8">
      <t>リロン</t>
    </rPh>
    <rPh sb="8" eb="10">
      <t>ネンショウ</t>
    </rPh>
    <rPh sb="12" eb="13">
      <t>リョウ</t>
    </rPh>
    <phoneticPr fontId="1"/>
  </si>
  <si>
    <r>
      <t>　　イ　乾き理論燃焼ガス量（</t>
    </r>
    <r>
      <rPr>
        <i/>
        <sz val="11"/>
        <rFont val="Times New Roman"/>
        <family val="1"/>
      </rPr>
      <t>G</t>
    </r>
    <r>
      <rPr>
        <i/>
        <vertAlign val="subscript"/>
        <sz val="11"/>
        <rFont val="Times New Roman"/>
        <family val="1"/>
      </rPr>
      <t>0D</t>
    </r>
    <r>
      <rPr>
        <sz val="11"/>
        <rFont val="ＭＳ Ｐ明朝"/>
        <family val="1"/>
        <charset val="128"/>
      </rPr>
      <t>）</t>
    </r>
    <rPh sb="4" eb="5">
      <t>カワ</t>
    </rPh>
    <rPh sb="6" eb="8">
      <t>リロン</t>
    </rPh>
    <rPh sb="8" eb="10">
      <t>ネンショウ</t>
    </rPh>
    <rPh sb="12" eb="13">
      <t>リョウ</t>
    </rPh>
    <phoneticPr fontId="1"/>
  </si>
  <si>
    <r>
      <t>　　ウ　湿り燃焼ガス量（</t>
    </r>
    <r>
      <rPr>
        <i/>
        <sz val="11"/>
        <rFont val="Times New Roman"/>
        <family val="1"/>
      </rPr>
      <t>G</t>
    </r>
    <r>
      <rPr>
        <i/>
        <vertAlign val="subscript"/>
        <sz val="11"/>
        <rFont val="Times New Roman"/>
        <family val="1"/>
      </rPr>
      <t>W</t>
    </r>
    <r>
      <rPr>
        <sz val="11"/>
        <rFont val="ＭＳ Ｐ明朝"/>
        <family val="1"/>
        <charset val="128"/>
      </rPr>
      <t>）</t>
    </r>
    <rPh sb="4" eb="5">
      <t>シメ</t>
    </rPh>
    <rPh sb="6" eb="8">
      <t>ネンショウ</t>
    </rPh>
    <rPh sb="10" eb="11">
      <t>リョウ</t>
    </rPh>
    <phoneticPr fontId="1"/>
  </si>
  <si>
    <r>
      <t>　　エ　乾き燃焼ガス量（</t>
    </r>
    <r>
      <rPr>
        <i/>
        <sz val="11"/>
        <rFont val="Times New Roman"/>
        <family val="1"/>
      </rPr>
      <t>G</t>
    </r>
    <r>
      <rPr>
        <i/>
        <vertAlign val="subscript"/>
        <sz val="11"/>
        <rFont val="Times New Roman"/>
        <family val="1"/>
      </rPr>
      <t>W</t>
    </r>
    <r>
      <rPr>
        <sz val="11"/>
        <rFont val="ＭＳ Ｐ明朝"/>
        <family val="1"/>
        <charset val="128"/>
      </rPr>
      <t>）</t>
    </r>
    <rPh sb="4" eb="5">
      <t>カワ</t>
    </rPh>
    <rPh sb="6" eb="8">
      <t>ネンショウ</t>
    </rPh>
    <rPh sb="10" eb="11">
      <t>リョウ</t>
    </rPh>
    <phoneticPr fontId="1"/>
  </si>
  <si>
    <r>
      <t>　　ア　0℃，１気圧における１時間当たりの湿り排出ガス量(</t>
    </r>
    <r>
      <rPr>
        <i/>
        <sz val="11"/>
        <rFont val="Times New Roman"/>
        <family val="1"/>
      </rPr>
      <t>Q</t>
    </r>
    <r>
      <rPr>
        <i/>
        <vertAlign val="subscript"/>
        <sz val="11"/>
        <rFont val="Times New Roman"/>
        <family val="1"/>
      </rPr>
      <t>W</t>
    </r>
    <r>
      <rPr>
        <sz val="11"/>
        <rFont val="ＭＳ Ｐ明朝"/>
        <family val="1"/>
        <charset val="128"/>
      </rPr>
      <t>)</t>
    </r>
    <rPh sb="8" eb="10">
      <t>キアツ</t>
    </rPh>
    <rPh sb="15" eb="17">
      <t>ジカン</t>
    </rPh>
    <rPh sb="17" eb="18">
      <t>ア</t>
    </rPh>
    <rPh sb="21" eb="22">
      <t>シメ</t>
    </rPh>
    <rPh sb="23" eb="25">
      <t>ハイシュツ</t>
    </rPh>
    <rPh sb="27" eb="28">
      <t>リョウ</t>
    </rPh>
    <phoneticPr fontId="1"/>
  </si>
  <si>
    <r>
      <t>　　イ　0℃，１気圧における１時間当たりの乾き排出ガス量(</t>
    </r>
    <r>
      <rPr>
        <i/>
        <sz val="11"/>
        <rFont val="Times New Roman"/>
        <family val="1"/>
      </rPr>
      <t>Q</t>
    </r>
    <r>
      <rPr>
        <i/>
        <vertAlign val="subscript"/>
        <sz val="11"/>
        <rFont val="Times New Roman"/>
        <family val="1"/>
      </rPr>
      <t>D</t>
    </r>
    <r>
      <rPr>
        <sz val="11"/>
        <rFont val="ＭＳ Ｐ明朝"/>
        <family val="1"/>
        <charset val="128"/>
      </rPr>
      <t>)</t>
    </r>
    <rPh sb="8" eb="10">
      <t>キアツ</t>
    </rPh>
    <rPh sb="15" eb="17">
      <t>ジカン</t>
    </rPh>
    <rPh sb="17" eb="18">
      <t>ア</t>
    </rPh>
    <rPh sb="21" eb="22">
      <t>カワ</t>
    </rPh>
    <rPh sb="23" eb="25">
      <t>ハイシュツ</t>
    </rPh>
    <rPh sb="27" eb="28">
      <t>リョウ</t>
    </rPh>
    <phoneticPr fontId="1"/>
  </si>
  <si>
    <r>
      <t>　　ウ　15℃における湿り排出ガス量（</t>
    </r>
    <r>
      <rPr>
        <i/>
        <sz val="11"/>
        <rFont val="Times New Roman"/>
        <family val="1"/>
      </rPr>
      <t>Q</t>
    </r>
    <r>
      <rPr>
        <i/>
        <vertAlign val="subscript"/>
        <sz val="11"/>
        <rFont val="Times New Roman"/>
        <family val="1"/>
      </rPr>
      <t>W15</t>
    </r>
    <r>
      <rPr>
        <sz val="11"/>
        <rFont val="ＭＳ Ｐ明朝"/>
        <family val="1"/>
        <charset val="128"/>
      </rPr>
      <t>)</t>
    </r>
    <rPh sb="11" eb="12">
      <t>シメ</t>
    </rPh>
    <rPh sb="13" eb="15">
      <t>ハイシュツ</t>
    </rPh>
    <rPh sb="17" eb="18">
      <t>リョウ</t>
    </rPh>
    <phoneticPr fontId="1"/>
  </si>
  <si>
    <r>
      <t>℃における排出ガス量(</t>
    </r>
    <r>
      <rPr>
        <i/>
        <sz val="11"/>
        <rFont val="Times New Roman"/>
        <family val="1"/>
      </rPr>
      <t>Q</t>
    </r>
    <r>
      <rPr>
        <i/>
        <vertAlign val="subscript"/>
        <sz val="11"/>
        <rFont val="Times New Roman"/>
        <family val="1"/>
      </rPr>
      <t>T</t>
    </r>
    <r>
      <rPr>
        <sz val="11"/>
        <rFont val="ＭＳ Ｐ明朝"/>
        <family val="1"/>
        <charset val="128"/>
      </rPr>
      <t>)</t>
    </r>
    <rPh sb="5" eb="7">
      <t>ハイシュツ</t>
    </rPh>
    <rPh sb="9" eb="10">
      <t>リョウ</t>
    </rPh>
    <phoneticPr fontId="1"/>
  </si>
  <si>
    <r>
      <t>４　排出ガス速度（</t>
    </r>
    <r>
      <rPr>
        <i/>
        <sz val="11"/>
        <rFont val="Times New Roman"/>
        <family val="1"/>
      </rPr>
      <t>V</t>
    </r>
    <r>
      <rPr>
        <sz val="11"/>
        <rFont val="ＭＳ Ｐ明朝"/>
        <family val="1"/>
        <charset val="128"/>
      </rPr>
      <t>）</t>
    </r>
    <rPh sb="2" eb="4">
      <t>ハイシュツ</t>
    </rPh>
    <rPh sb="6" eb="8">
      <t>ソクド</t>
    </rPh>
    <phoneticPr fontId="1"/>
  </si>
  <si>
    <r>
      <t>　　煙突断面積（</t>
    </r>
    <r>
      <rPr>
        <i/>
        <sz val="11"/>
        <rFont val="Times New Roman"/>
        <family val="1"/>
      </rPr>
      <t>S</t>
    </r>
    <r>
      <rPr>
        <sz val="11"/>
        <rFont val="ＭＳ Ｐ明朝"/>
        <family val="1"/>
        <charset val="128"/>
      </rPr>
      <t>）＝</t>
    </r>
    <rPh sb="2" eb="4">
      <t>エントツ</t>
    </rPh>
    <rPh sb="4" eb="7">
      <t>ダンメンセキ</t>
    </rPh>
    <phoneticPr fontId="1"/>
  </si>
  <si>
    <r>
      <t>　　（</t>
    </r>
    <r>
      <rPr>
        <i/>
        <sz val="11"/>
        <rFont val="Times New Roman"/>
        <family val="1"/>
      </rPr>
      <t xml:space="preserve">J </t>
    </r>
    <r>
      <rPr>
        <sz val="11"/>
        <rFont val="ＭＳ Ｐ明朝"/>
        <family val="1"/>
        <charset val="128"/>
      </rPr>
      <t>の計算)</t>
    </r>
    <rPh sb="6" eb="8">
      <t>ケイサン</t>
    </rPh>
    <phoneticPr fontId="1"/>
  </si>
  <si>
    <r>
      <t>T</t>
    </r>
    <r>
      <rPr>
        <sz val="11"/>
        <rFont val="Times New Roman"/>
        <family val="1"/>
      </rPr>
      <t xml:space="preserve"> =</t>
    </r>
    <phoneticPr fontId="1"/>
  </si>
  <si>
    <r>
      <t>H</t>
    </r>
    <r>
      <rPr>
        <i/>
        <vertAlign val="subscript"/>
        <sz val="11"/>
        <rFont val="Times New Roman"/>
        <family val="1"/>
      </rPr>
      <t>t</t>
    </r>
    <r>
      <rPr>
        <sz val="11"/>
        <rFont val="Times New Roman"/>
        <family val="1"/>
      </rPr>
      <t xml:space="preserve"> =</t>
    </r>
    <phoneticPr fontId="1"/>
  </si>
  <si>
    <r>
      <t>　（２）　</t>
    </r>
    <r>
      <rPr>
        <i/>
        <sz val="11"/>
        <rFont val="Times New Roman"/>
        <family val="1"/>
      </rPr>
      <t>H</t>
    </r>
    <r>
      <rPr>
        <i/>
        <vertAlign val="subscript"/>
        <sz val="11"/>
        <rFont val="Times New Roman"/>
        <family val="1"/>
      </rPr>
      <t>m</t>
    </r>
    <r>
      <rPr>
        <sz val="11"/>
        <rFont val="ＭＳ Ｐ明朝"/>
        <family val="1"/>
        <charset val="128"/>
      </rPr>
      <t>（排出口における上向きの運動量による上昇高さ）の算出</t>
    </r>
    <rPh sb="8" eb="10">
      <t>ハイシュツ</t>
    </rPh>
    <rPh sb="10" eb="11">
      <t>コウ</t>
    </rPh>
    <rPh sb="15" eb="17">
      <t>ウエムキ</t>
    </rPh>
    <rPh sb="19" eb="21">
      <t>ウンドウ</t>
    </rPh>
    <rPh sb="21" eb="22">
      <t>リョウ</t>
    </rPh>
    <rPh sb="25" eb="27">
      <t>ジョウショウ</t>
    </rPh>
    <rPh sb="27" eb="28">
      <t>タカ</t>
    </rPh>
    <rPh sb="31" eb="33">
      <t>サンシュツ</t>
    </rPh>
    <phoneticPr fontId="1"/>
  </si>
  <si>
    <r>
      <t>　（１）　</t>
    </r>
    <r>
      <rPr>
        <i/>
        <sz val="11"/>
        <rFont val="Times New Roman"/>
        <family val="1"/>
      </rPr>
      <t>H</t>
    </r>
    <r>
      <rPr>
        <i/>
        <vertAlign val="subscript"/>
        <sz val="11"/>
        <rFont val="Times New Roman"/>
        <family val="1"/>
      </rPr>
      <t xml:space="preserve">t </t>
    </r>
    <r>
      <rPr>
        <sz val="11"/>
        <rFont val="ＭＳ Ｐ明朝"/>
        <family val="1"/>
        <charset val="128"/>
      </rPr>
      <t>(排ガス温度と大気温度の温度差による上昇高さ）の算出</t>
    </r>
    <rPh sb="9" eb="10">
      <t>ハイ</t>
    </rPh>
    <rPh sb="12" eb="14">
      <t>オンド</t>
    </rPh>
    <rPh sb="15" eb="17">
      <t>タイキ</t>
    </rPh>
    <rPh sb="17" eb="19">
      <t>オンド</t>
    </rPh>
    <rPh sb="20" eb="23">
      <t>オンドサ</t>
    </rPh>
    <rPh sb="26" eb="28">
      <t>ジョウショウ</t>
    </rPh>
    <rPh sb="28" eb="29">
      <t>タカ</t>
    </rPh>
    <rPh sb="32" eb="34">
      <t>サンシュツ</t>
    </rPh>
    <phoneticPr fontId="1"/>
  </si>
  <si>
    <r>
      <t>　（３）　有効高さ (</t>
    </r>
    <r>
      <rPr>
        <i/>
        <sz val="11"/>
        <rFont val="Times New Roman"/>
        <family val="1"/>
      </rPr>
      <t>H</t>
    </r>
    <r>
      <rPr>
        <i/>
        <vertAlign val="subscript"/>
        <sz val="11"/>
        <rFont val="Times New Roman"/>
        <family val="1"/>
      </rPr>
      <t>e</t>
    </r>
    <r>
      <rPr>
        <sz val="11"/>
        <rFont val="ＭＳ Ｐ明朝"/>
        <family val="1"/>
        <charset val="128"/>
      </rPr>
      <t>) の算出</t>
    </r>
    <rPh sb="5" eb="7">
      <t>ユウコウ</t>
    </rPh>
    <rPh sb="7" eb="8">
      <t>タカ</t>
    </rPh>
    <rPh sb="16" eb="18">
      <t>サンシュツ</t>
    </rPh>
    <phoneticPr fontId="1"/>
  </si>
  <si>
    <t>より、</t>
    <phoneticPr fontId="1"/>
  </si>
  <si>
    <r>
      <t>　　排出口の実高さに、煙の運動量と温度差による上昇分を補正し有効高さ(</t>
    </r>
    <r>
      <rPr>
        <i/>
        <sz val="11"/>
        <rFont val="Times New Roman"/>
        <family val="1"/>
      </rPr>
      <t>H</t>
    </r>
    <r>
      <rPr>
        <i/>
        <vertAlign val="subscript"/>
        <sz val="11"/>
        <rFont val="Times New Roman"/>
        <family val="1"/>
      </rPr>
      <t>e</t>
    </r>
    <r>
      <rPr>
        <sz val="11"/>
        <rFont val="ＭＳ Ｐ明朝"/>
        <family val="1"/>
        <charset val="128"/>
      </rPr>
      <t>)を</t>
    </r>
    <rPh sb="2" eb="4">
      <t>ハイシュツ</t>
    </rPh>
    <rPh sb="4" eb="5">
      <t>コウ</t>
    </rPh>
    <rPh sb="6" eb="7">
      <t>ジツ</t>
    </rPh>
    <rPh sb="7" eb="8">
      <t>タカ</t>
    </rPh>
    <rPh sb="11" eb="12">
      <t>ケムリ</t>
    </rPh>
    <rPh sb="13" eb="15">
      <t>ウンドウ</t>
    </rPh>
    <rPh sb="15" eb="16">
      <t>リョウ</t>
    </rPh>
    <rPh sb="17" eb="20">
      <t>オンドサ</t>
    </rPh>
    <rPh sb="23" eb="26">
      <t>ジョウショウブン</t>
    </rPh>
    <rPh sb="27" eb="29">
      <t>ホセイ</t>
    </rPh>
    <rPh sb="30" eb="32">
      <t>ユウコウ</t>
    </rPh>
    <rPh sb="32" eb="33">
      <t>タカ</t>
    </rPh>
    <phoneticPr fontId="1"/>
  </si>
  <si>
    <r>
      <t>　　ＳＯｘ排出量(</t>
    </r>
    <r>
      <rPr>
        <i/>
        <sz val="11"/>
        <rFont val="Times New Roman"/>
        <family val="1"/>
      </rPr>
      <t>q</t>
    </r>
    <r>
      <rPr>
        <sz val="11"/>
        <rFont val="Times New Roman"/>
        <family val="1"/>
      </rPr>
      <t>'</t>
    </r>
    <r>
      <rPr>
        <sz val="11"/>
        <rFont val="ＭＳ Ｐ明朝"/>
        <family val="1"/>
        <charset val="128"/>
      </rPr>
      <t>)</t>
    </r>
    <rPh sb="5" eb="7">
      <t>ハイシュツ</t>
    </rPh>
    <rPh sb="7" eb="8">
      <t>リョウ</t>
    </rPh>
    <phoneticPr fontId="1"/>
  </si>
  <si>
    <r>
      <t>　　都市ガス（13A）において、硫黄分がほぼ含まれていないことから、ここでは「0 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N/h」とする。</t>
    </r>
    <rPh sb="2" eb="4">
      <t>トシ</t>
    </rPh>
    <rPh sb="16" eb="19">
      <t>イオウブン</t>
    </rPh>
    <rPh sb="22" eb="23">
      <t>フク</t>
    </rPh>
    <phoneticPr fontId="1"/>
  </si>
  <si>
    <r>
      <t>　　当地域における排出基準に係る</t>
    </r>
    <r>
      <rPr>
        <i/>
        <sz val="11"/>
        <rFont val="Times New Roman"/>
        <family val="1"/>
      </rPr>
      <t>K</t>
    </r>
    <r>
      <rPr>
        <sz val="11"/>
        <rFont val="ＭＳ Ｐ明朝"/>
        <family val="1"/>
        <charset val="128"/>
      </rPr>
      <t>値は</t>
    </r>
    <rPh sb="2" eb="5">
      <t>トウチイキ</t>
    </rPh>
    <rPh sb="9" eb="11">
      <t>ハイシュツ</t>
    </rPh>
    <rPh sb="11" eb="13">
      <t>キジュン</t>
    </rPh>
    <rPh sb="14" eb="15">
      <t>カカ</t>
    </rPh>
    <rPh sb="17" eb="18">
      <t>チ</t>
    </rPh>
    <phoneticPr fontId="1"/>
  </si>
  <si>
    <t>　次の式で求める。</t>
    <rPh sb="1" eb="2">
      <t>ツギ</t>
    </rPh>
    <rPh sb="3" eb="4">
      <t>シキ</t>
    </rPh>
    <rPh sb="5" eb="6">
      <t>モト</t>
    </rPh>
    <phoneticPr fontId="1"/>
  </si>
  <si>
    <r>
      <t xml:space="preserve">※煙突に傘がある場合には、補正せず </t>
    </r>
    <r>
      <rPr>
        <i/>
        <sz val="11"/>
        <rFont val="Times New Roman"/>
        <family val="1"/>
      </rPr>
      <t>H</t>
    </r>
    <r>
      <rPr>
        <vertAlign val="subscript"/>
        <sz val="11"/>
        <rFont val="Times New Roman"/>
        <family val="1"/>
      </rPr>
      <t>e</t>
    </r>
    <r>
      <rPr>
        <sz val="11"/>
        <rFont val="Times New Roman"/>
        <family val="1"/>
      </rPr>
      <t xml:space="preserve"> = </t>
    </r>
    <r>
      <rPr>
        <i/>
        <sz val="11"/>
        <rFont val="Times New Roman"/>
        <family val="1"/>
      </rPr>
      <t>H</t>
    </r>
    <r>
      <rPr>
        <vertAlign val="subscript"/>
        <sz val="11"/>
        <rFont val="Times New Roman"/>
        <family val="1"/>
      </rPr>
      <t>0</t>
    </r>
    <r>
      <rPr>
        <vertAlign val="subscript"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となる。</t>
    </r>
    <rPh sb="1" eb="3">
      <t>エントツ</t>
    </rPh>
    <rPh sb="4" eb="5">
      <t>カサ</t>
    </rPh>
    <rPh sb="8" eb="10">
      <t>バアイ</t>
    </rPh>
    <rPh sb="13" eb="15">
      <t>ホセイ</t>
    </rPh>
    <phoneticPr fontId="1"/>
  </si>
  <si>
    <r>
      <t>　　まず、都市ガス（13A）の各種成分濃度(</t>
    </r>
    <r>
      <rPr>
        <i/>
        <sz val="11"/>
        <rFont val="Times New Roman"/>
        <family val="1"/>
      </rPr>
      <t>h</t>
    </r>
    <r>
      <rPr>
        <i/>
        <vertAlign val="subscript"/>
        <sz val="11"/>
        <rFont val="Times New Roman"/>
        <family val="1"/>
      </rPr>
      <t>2</t>
    </r>
    <r>
      <rPr>
        <i/>
        <sz val="11"/>
        <rFont val="Times New Roman"/>
        <family val="1"/>
      </rPr>
      <t>, co, C</t>
    </r>
    <r>
      <rPr>
        <i/>
        <vertAlign val="subscript"/>
        <sz val="11"/>
        <rFont val="Times New Roman"/>
        <family val="1"/>
      </rPr>
      <t>x</t>
    </r>
    <r>
      <rPr>
        <i/>
        <sz val="11"/>
        <rFont val="Times New Roman"/>
        <family val="1"/>
      </rPr>
      <t>H</t>
    </r>
    <r>
      <rPr>
        <i/>
        <vertAlign val="subscript"/>
        <sz val="11"/>
        <rFont val="Times New Roman"/>
        <family val="1"/>
      </rPr>
      <t>y</t>
    </r>
    <r>
      <rPr>
        <i/>
        <sz val="11"/>
        <rFont val="Times New Roman"/>
        <family val="1"/>
      </rPr>
      <t>, O</t>
    </r>
    <r>
      <rPr>
        <i/>
        <vertAlign val="subscript"/>
        <sz val="11"/>
        <rFont val="Times New Roman"/>
        <family val="1"/>
      </rPr>
      <t>2</t>
    </r>
    <r>
      <rPr>
        <sz val="11"/>
        <rFont val="ＭＳ Ｐ明朝"/>
        <family val="1"/>
        <charset val="128"/>
      </rPr>
      <t>)より理論空気量を求める。</t>
    </r>
    <rPh sb="5" eb="7">
      <t>トシ</t>
    </rPh>
    <rPh sb="15" eb="17">
      <t>カクシュ</t>
    </rPh>
    <rPh sb="17" eb="19">
      <t>セイブン</t>
    </rPh>
    <rPh sb="19" eb="21">
      <t>ノウド</t>
    </rPh>
    <rPh sb="41" eb="43">
      <t>リロン</t>
    </rPh>
    <rPh sb="43" eb="45">
      <t>クウキ</t>
    </rPh>
    <rPh sb="45" eb="46">
      <t>リョウ</t>
    </rPh>
    <rPh sb="47" eb="48">
      <t>モト</t>
    </rPh>
    <phoneticPr fontId="1"/>
  </si>
  <si>
    <t>p</t>
    <phoneticPr fontId="1"/>
  </si>
  <si>
    <t>%wt</t>
    <phoneticPr fontId="1"/>
  </si>
  <si>
    <t>F</t>
    <phoneticPr fontId="1"/>
  </si>
  <si>
    <r>
      <t>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N/h</t>
    </r>
    <phoneticPr fontId="1"/>
  </si>
  <si>
    <t>T</t>
    <phoneticPr fontId="1"/>
  </si>
  <si>
    <t>℃</t>
    <phoneticPr fontId="1"/>
  </si>
  <si>
    <r>
      <t>Co</t>
    </r>
    <r>
      <rPr>
        <i/>
        <vertAlign val="subscript"/>
        <sz val="11"/>
        <rFont val="Times New Roman"/>
        <family val="1"/>
      </rPr>
      <t>2</t>
    </r>
    <phoneticPr fontId="1"/>
  </si>
  <si>
    <t>(x+y/4)CxHy</t>
    <phoneticPr fontId="1"/>
  </si>
  <si>
    <t>(y/4-1)CxHy</t>
    <phoneticPr fontId="1"/>
  </si>
  <si>
    <t>(y/4+1)CxHy</t>
    <phoneticPr fontId="1"/>
  </si>
  <si>
    <r>
      <t>H</t>
    </r>
    <r>
      <rPr>
        <vertAlign val="subscript"/>
        <sz val="11"/>
        <rFont val="Times New Roman"/>
        <family val="1"/>
      </rPr>
      <t>0</t>
    </r>
    <phoneticPr fontId="1"/>
  </si>
  <si>
    <t>m</t>
    <phoneticPr fontId="1"/>
  </si>
  <si>
    <t>○</t>
    <phoneticPr fontId="1"/>
  </si>
  <si>
    <t>C2H6</t>
    <phoneticPr fontId="1"/>
  </si>
  <si>
    <t>d</t>
    <phoneticPr fontId="1"/>
  </si>
  <si>
    <t>m</t>
    <phoneticPr fontId="1"/>
  </si>
  <si>
    <t>C3H8</t>
    <phoneticPr fontId="1"/>
  </si>
  <si>
    <r>
      <t>d</t>
    </r>
    <r>
      <rPr>
        <vertAlign val="subscript"/>
        <sz val="11"/>
        <rFont val="ＭＳ Ｐゴシック"/>
        <family val="3"/>
        <charset val="128"/>
      </rPr>
      <t>1</t>
    </r>
    <phoneticPr fontId="1"/>
  </si>
  <si>
    <t>C4H10</t>
    <phoneticPr fontId="1"/>
  </si>
  <si>
    <r>
      <t>d</t>
    </r>
    <r>
      <rPr>
        <vertAlign val="subscript"/>
        <sz val="11"/>
        <rFont val="ＭＳ Ｐゴシック"/>
        <family val="3"/>
        <charset val="128"/>
      </rPr>
      <t>2</t>
    </r>
    <phoneticPr fontId="1"/>
  </si>
  <si>
    <t>C5H12</t>
    <phoneticPr fontId="1"/>
  </si>
  <si>
    <t>C6+</t>
    <phoneticPr fontId="1"/>
  </si>
  <si>
    <t>CO2</t>
    <phoneticPr fontId="1"/>
  </si>
  <si>
    <t>N2</t>
    <phoneticPr fontId="1"/>
  </si>
  <si>
    <t>S</t>
    <phoneticPr fontId="1"/>
  </si>
  <si>
    <r>
      <t>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N-fuel</t>
    </r>
    <phoneticPr fontId="1"/>
  </si>
  <si>
    <r>
      <t>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N-fuel</t>
    </r>
    <phoneticPr fontId="1"/>
  </si>
  <si>
    <r>
      <t>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N-fuel</t>
    </r>
    <phoneticPr fontId="1"/>
  </si>
  <si>
    <r>
      <t>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N/h</t>
    </r>
    <phoneticPr fontId="1"/>
  </si>
  <si>
    <r>
      <t>m</t>
    </r>
    <r>
      <rPr>
        <vertAlign val="superscript"/>
        <sz val="11"/>
        <rFont val="ＭＳ Ｐ明朝"/>
        <family val="1"/>
        <charset val="128"/>
      </rPr>
      <t>3</t>
    </r>
    <r>
      <rPr>
        <vertAlign val="subscript"/>
        <sz val="11"/>
        <rFont val="ＭＳ Ｐ明朝"/>
        <family val="1"/>
        <charset val="128"/>
      </rPr>
      <t>15℃</t>
    </r>
    <r>
      <rPr>
        <sz val="11"/>
        <rFont val="ＭＳ Ｐ明朝"/>
        <family val="1"/>
        <charset val="128"/>
      </rPr>
      <t>/s</t>
    </r>
    <phoneticPr fontId="1"/>
  </si>
  <si>
    <r>
      <t>m</t>
    </r>
    <r>
      <rPr>
        <vertAlign val="superscript"/>
        <sz val="11"/>
        <rFont val="ＭＳ Ｐ明朝"/>
        <family val="1"/>
        <charset val="128"/>
      </rPr>
      <t>3</t>
    </r>
    <r>
      <rPr>
        <vertAlign val="subscript"/>
        <sz val="11"/>
        <rFont val="ＭＳ Ｐ明朝"/>
        <family val="1"/>
        <charset val="128"/>
      </rPr>
      <t>T℃</t>
    </r>
    <r>
      <rPr>
        <sz val="11"/>
        <rFont val="ＭＳ Ｐ明朝"/>
        <family val="1"/>
        <charset val="128"/>
      </rPr>
      <t>/s</t>
    </r>
    <phoneticPr fontId="1"/>
  </si>
  <si>
    <r>
      <t>m</t>
    </r>
    <r>
      <rPr>
        <vertAlign val="superscript"/>
        <sz val="11"/>
        <rFont val="ＭＳ Ｐ明朝"/>
        <family val="1"/>
        <charset val="128"/>
      </rPr>
      <t>2</t>
    </r>
    <phoneticPr fontId="1"/>
  </si>
  <si>
    <r>
      <t>Q</t>
    </r>
    <r>
      <rPr>
        <sz val="11"/>
        <rFont val="Times New Roman"/>
        <family val="1"/>
      </rPr>
      <t>' =</t>
    </r>
    <phoneticPr fontId="1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</si>
  <si>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vertAlign val="subscript"/>
        <sz val="11"/>
        <rFont val="ＭＳ Ｐゴシック"/>
        <family val="3"/>
        <charset val="128"/>
      </rPr>
      <t>１５℃</t>
    </r>
    <r>
      <rPr>
        <sz val="11"/>
        <rFont val="ＭＳ Ｐ明朝"/>
        <family val="1"/>
        <charset val="128"/>
      </rPr>
      <t>/s</t>
    </r>
    <phoneticPr fontId="1"/>
  </si>
  <si>
    <r>
      <t>J</t>
    </r>
    <r>
      <rPr>
        <sz val="11"/>
        <rFont val="Times New Roman"/>
        <family val="1"/>
      </rPr>
      <t xml:space="preserve"> =</t>
    </r>
    <phoneticPr fontId="1"/>
  </si>
  <si>
    <t>m</t>
    <phoneticPr fontId="1"/>
  </si>
  <si>
    <r>
      <t>H</t>
    </r>
    <r>
      <rPr>
        <i/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=</t>
    </r>
    <phoneticPr fontId="1"/>
  </si>
  <si>
    <t>より</t>
    <phoneticPr fontId="1"/>
  </si>
  <si>
    <r>
      <t>H</t>
    </r>
    <r>
      <rPr>
        <i/>
        <vertAlign val="subscript"/>
        <sz val="11"/>
        <rFont val="Times New Roman"/>
        <family val="1"/>
      </rPr>
      <t>e</t>
    </r>
    <r>
      <rPr>
        <i/>
        <sz val="11"/>
        <rFont val="Times New Roman"/>
        <family val="1"/>
      </rPr>
      <t xml:space="preserve"> = H</t>
    </r>
    <r>
      <rPr>
        <i/>
        <vertAlign val="subscript"/>
        <sz val="11"/>
        <rFont val="Times New Roman"/>
        <family val="1"/>
      </rPr>
      <t>0</t>
    </r>
    <r>
      <rPr>
        <i/>
        <sz val="11"/>
        <rFont val="Times New Roman"/>
        <family val="1"/>
      </rPr>
      <t xml:space="preserve"> + 0.65(H</t>
    </r>
    <r>
      <rPr>
        <i/>
        <vertAlign val="subscript"/>
        <sz val="11"/>
        <rFont val="Times New Roman"/>
        <family val="1"/>
      </rPr>
      <t>m</t>
    </r>
    <r>
      <rPr>
        <i/>
        <sz val="11"/>
        <rFont val="Times New Roman"/>
        <family val="1"/>
      </rPr>
      <t xml:space="preserve"> + H</t>
    </r>
    <r>
      <rPr>
        <i/>
        <vertAlign val="subscript"/>
        <sz val="11"/>
        <rFont val="Times New Roman"/>
        <family val="1"/>
      </rPr>
      <t>t</t>
    </r>
    <r>
      <rPr>
        <i/>
        <sz val="11"/>
        <rFont val="Times New Roman"/>
        <family val="1"/>
      </rPr>
      <t>) =</t>
    </r>
    <phoneticPr fontId="1"/>
  </si>
  <si>
    <t>m</t>
    <phoneticPr fontId="1"/>
  </si>
  <si>
    <t>であるから、</t>
    <phoneticPr fontId="1"/>
  </si>
  <si>
    <r>
      <t>q = K × 10</t>
    </r>
    <r>
      <rPr>
        <i/>
        <vertAlign val="superscript"/>
        <sz val="11"/>
        <rFont val="Times New Roman"/>
        <family val="1"/>
      </rPr>
      <t>-3</t>
    </r>
    <r>
      <rPr>
        <i/>
        <sz val="11"/>
        <rFont val="Times New Roman"/>
        <family val="1"/>
      </rPr>
      <t xml:space="preserve"> (H</t>
    </r>
    <r>
      <rPr>
        <i/>
        <vertAlign val="subscript"/>
        <sz val="11"/>
        <rFont val="Times New Roman"/>
        <family val="1"/>
      </rPr>
      <t>e</t>
    </r>
    <r>
      <rPr>
        <i/>
        <sz val="11"/>
        <rFont val="Times New Roman"/>
        <family val="1"/>
      </rPr>
      <t>)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 xml:space="preserve"> =</t>
    </r>
    <phoneticPr fontId="1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</si>
  <si>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vertAlign val="subscript"/>
        <sz val="11"/>
        <rFont val="ＭＳ Ｐゴシック"/>
        <family val="3"/>
        <charset val="128"/>
      </rPr>
      <t>N</t>
    </r>
    <r>
      <rPr>
        <sz val="11"/>
        <rFont val="ＭＳ Ｐ明朝"/>
        <family val="1"/>
        <charset val="128"/>
      </rPr>
      <t>/h</t>
    </r>
    <phoneticPr fontId="1"/>
  </si>
  <si>
    <t>q' =</t>
    <phoneticPr fontId="1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</si>
  <si>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vertAlign val="subscript"/>
        <sz val="11"/>
        <rFont val="ＭＳ Ｐゴシック"/>
        <family val="3"/>
        <charset val="128"/>
      </rPr>
      <t>N</t>
    </r>
    <r>
      <rPr>
        <sz val="11"/>
        <rFont val="ＭＳ Ｐ明朝"/>
        <family val="1"/>
        <charset val="128"/>
      </rPr>
      <t>/h</t>
    </r>
    <phoneticPr fontId="1"/>
  </si>
  <si>
    <t>q</t>
    <phoneticPr fontId="1"/>
  </si>
  <si>
    <r>
      <t>q</t>
    </r>
    <r>
      <rPr>
        <sz val="11"/>
        <rFont val="Times New Roman"/>
        <family val="1"/>
      </rPr>
      <t>'</t>
    </r>
    <r>
      <rPr>
        <sz val="11"/>
        <rFont val="ＭＳ Ｐ明朝"/>
        <family val="1"/>
        <charset val="128"/>
      </rPr>
      <t>　となり，</t>
    </r>
    <phoneticPr fontId="1"/>
  </si>
  <si>
    <r>
      <t>K' = q'×1000/(H</t>
    </r>
    <r>
      <rPr>
        <i/>
        <vertAlign val="subscript"/>
        <sz val="11"/>
        <rFont val="Times New Roman"/>
        <family val="1"/>
      </rPr>
      <t>e</t>
    </r>
    <r>
      <rPr>
        <i/>
        <sz val="11"/>
        <rFont val="Times New Roman"/>
        <family val="1"/>
      </rPr>
      <t>)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ＭＳ Ｐゴシック"/>
        <family val="3"/>
        <charset val="128"/>
      </rPr>
      <t>　</t>
    </r>
    <r>
      <rPr>
        <i/>
        <sz val="11"/>
        <rFont val="Times New Roman"/>
        <family val="1"/>
      </rPr>
      <t>=</t>
    </r>
    <phoneticPr fontId="1"/>
  </si>
  <si>
    <r>
      <t>H</t>
    </r>
    <r>
      <rPr>
        <vertAlign val="subscript"/>
        <sz val="11"/>
        <color indexed="55"/>
        <rFont val="ＭＳ Ｐゴシック"/>
        <family val="3"/>
        <charset val="128"/>
      </rPr>
      <t>H</t>
    </r>
    <phoneticPr fontId="1"/>
  </si>
  <si>
    <r>
      <t>MJ/m</t>
    </r>
    <r>
      <rPr>
        <vertAlign val="superscript"/>
        <sz val="11"/>
        <color indexed="55"/>
        <rFont val="ＭＳ Ｐ明朝"/>
        <family val="1"/>
        <charset val="128"/>
      </rPr>
      <t>3</t>
    </r>
    <r>
      <rPr>
        <sz val="11"/>
        <color indexed="55"/>
        <rFont val="ＭＳ Ｐ明朝"/>
        <family val="1"/>
        <charset val="128"/>
      </rPr>
      <t>N</t>
    </r>
    <phoneticPr fontId="1"/>
  </si>
  <si>
    <r>
      <t>H</t>
    </r>
    <r>
      <rPr>
        <vertAlign val="subscript"/>
        <sz val="11"/>
        <color indexed="55"/>
        <rFont val="ＭＳ Ｐゴシック"/>
        <family val="3"/>
        <charset val="128"/>
      </rPr>
      <t>L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</si>
</sst>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vertAlign val="superscript"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i/>
      <sz val="11"/>
      <name val="Times New Roman"/>
      <family val="1"/>
    </font>
    <font>
      <i/>
      <vertAlign val="subscript"/>
      <sz val="11"/>
      <name val="Times New Roman"/>
      <family val="1"/>
    </font>
    <font>
      <sz val="11"/>
      <color indexed="55"/>
      <name val="ＭＳ Ｐ明朝"/>
      <family val="1"/>
      <charset val="128"/>
    </font>
    <font>
      <sz val="11"/>
      <name val="Times New Roman"/>
      <family val="1"/>
    </font>
    <font>
      <vertAlign val="subscript"/>
      <sz val="11"/>
      <name val="Times New Roman"/>
      <family val="1"/>
    </font>
    <font>
      <i/>
      <vertAlign val="superscript"/>
      <sz val="11"/>
      <name val="Times New Roman"/>
      <family val="1"/>
    </font>
    <font>
      <vertAlign val="subscript"/>
      <sz val="11"/>
      <name val="ＭＳ Ｐ明朝"/>
      <family val="1"/>
      <charset val="128"/>
    </font>
    <font>
      <vertAlign val="subscript"/>
      <sz val="11"/>
      <color indexed="55"/>
      <name val="ＭＳ Ｐゴシック"/>
      <family val="3"/>
      <charset val="128"/>
    </font>
    <font>
      <vertAlign val="superscript"/>
      <sz val="11"/>
      <color indexed="55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 tint="-0.34983367412335581"/>
      <name val="ＭＳ Ｐ明朝"/>
      <family val="1"/>
      <charset val="128"/>
    </font>
    <font>
      <i/>
      <sz val="11"/>
      <color theme="0" tint="-0.34983367412335581"/>
      <name val="ＭＳ Ｐゴシック"/>
      <family val="3"/>
      <charset val="128"/>
    </font>
    <font>
      <sz val="11"/>
      <color theme="0" tint="-0.34983367412335581"/>
      <name val="ＭＳ Ｐゴシック"/>
      <family val="3"/>
      <charset val="128"/>
    </font>
    <font>
      <sz val="10"/>
      <color theme="0" tint="-0.3498336741233558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7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5" borderId="28" applyNumberFormat="0" applyFon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3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34" borderId="3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30" applyNumberFormat="0" applyAlignment="0" applyProtection="0">
      <alignment vertical="center"/>
    </xf>
    <xf numFmtId="0" fontId="4" fillId="0" borderId="0">
      <alignment vertical="center"/>
    </xf>
    <xf numFmtId="0" fontId="38" fillId="35" borderId="0" applyNumberFormat="0" applyBorder="0" applyAlignment="0" applyProtection="0">
      <alignment vertical="center"/>
    </xf>
  </cellStyleXfs>
  <cellXfs count="73">
    <xf numFmtId="0" fontId="0" fillId="0" borderId="0" xfId="0" applyAlignment="1"/>
    <xf numFmtId="0" fontId="4" fillId="0" borderId="0" xfId="41">
      <alignment vertical="center"/>
    </xf>
    <xf numFmtId="0" fontId="8" fillId="4" borderId="1" xfId="41" applyFont="1" applyFill="1" applyBorder="1">
      <alignment vertical="center"/>
    </xf>
    <xf numFmtId="0" fontId="4" fillId="0" borderId="2" xfId="41" applyBorder="1">
      <alignment vertical="center"/>
    </xf>
    <xf numFmtId="0" fontId="4" fillId="0" borderId="3" xfId="41" applyBorder="1">
      <alignment vertical="center"/>
    </xf>
    <xf numFmtId="0" fontId="4" fillId="0" borderId="4" xfId="41" applyBorder="1">
      <alignment vertical="center"/>
    </xf>
    <xf numFmtId="0" fontId="4" fillId="0" borderId="5" xfId="41" applyBorder="1">
      <alignment vertical="center"/>
    </xf>
    <xf numFmtId="0" fontId="4" fillId="0" borderId="6" xfId="41" applyBorder="1">
      <alignment vertical="center"/>
    </xf>
    <xf numFmtId="0" fontId="4" fillId="0" borderId="7" xfId="41" applyBorder="1">
      <alignment vertical="center"/>
    </xf>
    <xf numFmtId="0" fontId="4" fillId="0" borderId="8" xfId="41" applyBorder="1">
      <alignment vertical="center"/>
    </xf>
    <xf numFmtId="0" fontId="4" fillId="0" borderId="9" xfId="41" applyBorder="1">
      <alignment vertical="center"/>
    </xf>
    <xf numFmtId="0" fontId="6" fillId="0" borderId="10" xfId="41" applyFont="1" applyBorder="1" applyAlignment="1">
      <alignment vertical="center"/>
    </xf>
    <xf numFmtId="0" fontId="7" fillId="0" borderId="11" xfId="41" applyFont="1" applyBorder="1">
      <alignment vertical="center"/>
    </xf>
    <xf numFmtId="0" fontId="8" fillId="4" borderId="11" xfId="41" applyFont="1" applyFill="1" applyBorder="1">
      <alignment vertical="center"/>
    </xf>
    <xf numFmtId="0" fontId="4" fillId="0" borderId="12" xfId="41" applyBorder="1">
      <alignment vertical="center"/>
    </xf>
    <xf numFmtId="0" fontId="4" fillId="0" borderId="13" xfId="41" applyBorder="1">
      <alignment vertical="center"/>
    </xf>
    <xf numFmtId="0" fontId="7" fillId="0" borderId="14" xfId="41" applyFont="1" applyBorder="1">
      <alignment vertical="center"/>
    </xf>
    <xf numFmtId="0" fontId="11" fillId="0" borderId="0" xfId="41" applyFont="1">
      <alignment vertical="center"/>
    </xf>
    <xf numFmtId="0" fontId="7" fillId="0" borderId="0" xfId="41" applyFont="1">
      <alignment vertical="center"/>
    </xf>
    <xf numFmtId="176" fontId="0" fillId="6" borderId="1" xfId="41" applyNumberFormat="1" applyFont="1" applyFill="1" applyBorder="1">
      <alignment vertical="center"/>
    </xf>
    <xf numFmtId="0" fontId="0" fillId="6" borderId="1" xfId="41" applyFont="1" applyFill="1" applyBorder="1">
      <alignment vertical="center"/>
    </xf>
    <xf numFmtId="177" fontId="0" fillId="6" borderId="1" xfId="41" applyNumberFormat="1" applyFont="1" applyFill="1" applyBorder="1">
      <alignment vertical="center"/>
    </xf>
    <xf numFmtId="0" fontId="0" fillId="0" borderId="0" xfId="41" applyFont="1">
      <alignment vertical="center"/>
    </xf>
    <xf numFmtId="0" fontId="4" fillId="6" borderId="15" xfId="41" applyFill="1" applyBorder="1" applyAlignment="1">
      <alignment horizontal="center" vertical="center"/>
    </xf>
    <xf numFmtId="0" fontId="0" fillId="6" borderId="15" xfId="41" applyFont="1" applyFill="1" applyBorder="1">
      <alignment vertical="center"/>
    </xf>
    <xf numFmtId="0" fontId="4" fillId="6" borderId="10" xfId="41" applyFill="1" applyBorder="1">
      <alignment vertical="center"/>
    </xf>
    <xf numFmtId="0" fontId="4" fillId="0" borderId="0" xfId="41" applyFont="1">
      <alignment vertical="center"/>
    </xf>
    <xf numFmtId="0" fontId="8" fillId="2" borderId="2" xfId="41" applyFont="1" applyFill="1" applyBorder="1">
      <alignment vertical="center"/>
    </xf>
    <xf numFmtId="0" fontId="8" fillId="2" borderId="5" xfId="41" applyFont="1" applyFill="1" applyBorder="1" applyAlignment="1">
      <alignment horizontal="right" vertical="center" shrinkToFit="1"/>
    </xf>
    <xf numFmtId="0" fontId="8" fillId="2" borderId="14" xfId="41" applyFont="1" applyFill="1" applyBorder="1" applyAlignment="1">
      <alignment horizontal="center" vertical="center"/>
    </xf>
    <xf numFmtId="0" fontId="8" fillId="2" borderId="1" xfId="41" applyFont="1" applyFill="1" applyBorder="1" applyAlignment="1">
      <alignment horizontal="center" vertical="center"/>
    </xf>
    <xf numFmtId="0" fontId="0" fillId="0" borderId="0" xfId="41" applyFont="1" applyFill="1" applyBorder="1">
      <alignment vertical="center"/>
    </xf>
    <xf numFmtId="177" fontId="0" fillId="0" borderId="0" xfId="41" applyNumberFormat="1" applyFont="1" applyFill="1" applyBorder="1">
      <alignment vertical="center"/>
    </xf>
    <xf numFmtId="176" fontId="0" fillId="0" borderId="0" xfId="41" applyNumberFormat="1" applyFont="1" applyFill="1" applyBorder="1">
      <alignment vertical="center"/>
    </xf>
    <xf numFmtId="0" fontId="12" fillId="0" borderId="0" xfId="41" applyFont="1">
      <alignment vertical="center"/>
    </xf>
    <xf numFmtId="0" fontId="15" fillId="0" borderId="0" xfId="41" applyFont="1">
      <alignment vertical="center"/>
    </xf>
    <xf numFmtId="0" fontId="4" fillId="0" borderId="0" xfId="41" applyAlignment="1">
      <alignment horizontal="center" vertical="center"/>
    </xf>
    <xf numFmtId="0" fontId="13" fillId="0" borderId="0" xfId="41" applyFont="1" applyAlignment="1">
      <alignment horizontal="right" vertical="center"/>
    </xf>
    <xf numFmtId="0" fontId="13" fillId="0" borderId="0" xfId="41" applyFont="1">
      <alignment vertical="center"/>
    </xf>
    <xf numFmtId="0" fontId="13" fillId="0" borderId="1" xfId="41" applyFont="1" applyBorder="1">
      <alignment vertical="center"/>
    </xf>
    <xf numFmtId="0" fontId="13" fillId="6" borderId="15" xfId="41" applyFont="1" applyFill="1" applyBorder="1">
      <alignment vertical="center"/>
    </xf>
    <xf numFmtId="0" fontId="13" fillId="6" borderId="8" xfId="41" applyFont="1" applyFill="1" applyBorder="1" applyAlignment="1">
      <alignment horizontal="right" vertical="center"/>
    </xf>
    <xf numFmtId="0" fontId="4" fillId="0" borderId="0" xfId="41" applyFill="1">
      <alignment vertical="center"/>
    </xf>
    <xf numFmtId="0" fontId="13" fillId="0" borderId="0" xfId="41" applyFont="1" applyFill="1">
      <alignment vertical="center"/>
    </xf>
    <xf numFmtId="0" fontId="39" fillId="0" borderId="0" xfId="41" applyFont="1">
      <alignment vertical="center"/>
    </xf>
    <xf numFmtId="0" fontId="40" fillId="0" borderId="0" xfId="41" applyFont="1" applyBorder="1">
      <alignment vertical="center"/>
    </xf>
    <xf numFmtId="0" fontId="41" fillId="4" borderId="0" xfId="41" applyFont="1" applyFill="1" applyBorder="1">
      <alignment vertical="center"/>
    </xf>
    <xf numFmtId="0" fontId="39" fillId="0" borderId="0" xfId="41" applyFont="1" applyBorder="1">
      <alignment vertical="center"/>
    </xf>
    <xf numFmtId="0" fontId="41" fillId="0" borderId="0" xfId="0" applyFont="1" applyAlignment="1"/>
    <xf numFmtId="0" fontId="41" fillId="0" borderId="0" xfId="0" applyFont="1" applyAlignment="1">
      <alignment shrinkToFit="1"/>
    </xf>
    <xf numFmtId="0" fontId="6" fillId="0" borderId="16" xfId="41" applyFont="1" applyBorder="1" applyAlignment="1">
      <alignment horizontal="center" vertical="center"/>
    </xf>
    <xf numFmtId="0" fontId="6" fillId="0" borderId="17" xfId="41" applyFont="1" applyBorder="1" applyAlignment="1">
      <alignment horizontal="center" vertical="center"/>
    </xf>
    <xf numFmtId="0" fontId="4" fillId="0" borderId="8" xfId="41" applyBorder="1" applyAlignment="1">
      <alignment horizontal="center" vertical="center" shrinkToFit="1"/>
    </xf>
    <xf numFmtId="0" fontId="4" fillId="0" borderId="9" xfId="41" applyBorder="1" applyAlignment="1">
      <alignment horizontal="center" vertical="center" shrinkToFit="1"/>
    </xf>
    <xf numFmtId="0" fontId="6" fillId="0" borderId="18" xfId="41" applyFont="1" applyBorder="1" applyAlignment="1">
      <alignment horizontal="center" vertical="center"/>
    </xf>
    <xf numFmtId="0" fontId="6" fillId="0" borderId="15" xfId="41" applyFont="1" applyBorder="1" applyAlignment="1">
      <alignment horizontal="center" vertical="center"/>
    </xf>
    <xf numFmtId="0" fontId="6" fillId="0" borderId="10" xfId="41" applyFont="1" applyBorder="1" applyAlignment="1">
      <alignment horizontal="center" vertical="center"/>
    </xf>
    <xf numFmtId="0" fontId="6" fillId="0" borderId="1" xfId="41" applyFont="1" applyBorder="1" applyAlignment="1">
      <alignment horizontal="center" vertical="center"/>
    </xf>
    <xf numFmtId="0" fontId="42" fillId="0" borderId="0" xfId="41" applyFont="1" applyBorder="1" applyAlignment="1">
      <alignment horizontal="center" vertical="center"/>
    </xf>
    <xf numFmtId="0" fontId="5" fillId="0" borderId="0" xfId="41" applyFont="1" applyAlignment="1">
      <alignment horizontal="center" vertical="center"/>
    </xf>
    <xf numFmtId="0" fontId="6" fillId="0" borderId="19" xfId="41" applyFont="1" applyBorder="1" applyAlignment="1">
      <alignment horizontal="center" vertical="center"/>
    </xf>
    <xf numFmtId="0" fontId="6" fillId="0" borderId="20" xfId="41" applyFont="1" applyBorder="1" applyAlignment="1">
      <alignment horizontal="center" vertical="center"/>
    </xf>
    <xf numFmtId="0" fontId="6" fillId="0" borderId="21" xfId="41" applyFont="1" applyBorder="1" applyAlignment="1">
      <alignment horizontal="center" vertical="center"/>
    </xf>
    <xf numFmtId="0" fontId="6" fillId="0" borderId="22" xfId="41" applyFont="1" applyBorder="1" applyAlignment="1">
      <alignment horizontal="center" vertical="center"/>
    </xf>
    <xf numFmtId="0" fontId="4" fillId="0" borderId="22" xfId="41" applyBorder="1" applyAlignment="1">
      <alignment horizontal="center" vertical="center"/>
    </xf>
    <xf numFmtId="0" fontId="4" fillId="0" borderId="23" xfId="41" applyBorder="1" applyAlignment="1">
      <alignment horizontal="center" vertical="center"/>
    </xf>
    <xf numFmtId="0" fontId="6" fillId="0" borderId="8" xfId="41" applyFont="1" applyBorder="1" applyAlignment="1">
      <alignment horizontal="center" vertical="center"/>
    </xf>
    <xf numFmtId="0" fontId="6" fillId="0" borderId="11" xfId="41" applyFont="1" applyBorder="1" applyAlignment="1">
      <alignment horizontal="center" vertical="center" wrapText="1"/>
    </xf>
    <xf numFmtId="0" fontId="6" fillId="0" borderId="5" xfId="41" applyFont="1" applyBorder="1" applyAlignment="1">
      <alignment horizontal="center" vertical="center"/>
    </xf>
    <xf numFmtId="0" fontId="4" fillId="0" borderId="24" xfId="41" applyBorder="1" applyAlignment="1">
      <alignment horizontal="center" vertical="center"/>
    </xf>
    <xf numFmtId="0" fontId="4" fillId="0" borderId="25" xfId="41" applyBorder="1" applyAlignment="1">
      <alignment horizontal="center" vertical="center"/>
    </xf>
    <xf numFmtId="0" fontId="6" fillId="0" borderId="24" xfId="41" applyFont="1" applyBorder="1" applyAlignment="1">
      <alignment horizontal="center" vertical="center"/>
    </xf>
    <xf numFmtId="0" fontId="6" fillId="0" borderId="26" xfId="4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コピーpresen_00429_008" xfId="41" xr:uid="{8F2CD850-736E-46BA-8D92-2556795986AC}"/>
    <cellStyle name="良い" xfId="42" builtinId="26" customBuiltin="1"/>
  </cellStyles>
  <dxfs count="2"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17</xdr:row>
      <xdr:rowOff>161925</xdr:rowOff>
    </xdr:from>
    <xdr:to>
      <xdr:col>6</xdr:col>
      <xdr:colOff>161925</xdr:colOff>
      <xdr:row>20</xdr:row>
      <xdr:rowOff>38100</xdr:rowOff>
    </xdr:to>
    <xdr:pic>
      <xdr:nvPicPr>
        <xdr:cNvPr id="1059" name="図 1">
          <a:extLst>
            <a:ext uri="{FF2B5EF4-FFF2-40B4-BE49-F238E27FC236}">
              <a16:creationId xmlns:a16="http://schemas.microsoft.com/office/drawing/2014/main" id="{E87196CF-3ECD-29BB-4D2E-4C5C67B6A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562350"/>
          <a:ext cx="3209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20</xdr:row>
      <xdr:rowOff>171450</xdr:rowOff>
    </xdr:from>
    <xdr:to>
      <xdr:col>2</xdr:col>
      <xdr:colOff>581025</xdr:colOff>
      <xdr:row>23</xdr:row>
      <xdr:rowOff>47625</xdr:rowOff>
    </xdr:to>
    <xdr:pic>
      <xdr:nvPicPr>
        <xdr:cNvPr id="1060" name="図 2">
          <a:extLst>
            <a:ext uri="{FF2B5EF4-FFF2-40B4-BE49-F238E27FC236}">
              <a16:creationId xmlns:a16="http://schemas.microsoft.com/office/drawing/2014/main" id="{945FDD41-B557-DE2E-6827-13AE69AF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17195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24</xdr:row>
      <xdr:rowOff>171450</xdr:rowOff>
    </xdr:from>
    <xdr:to>
      <xdr:col>6</xdr:col>
      <xdr:colOff>104775</xdr:colOff>
      <xdr:row>27</xdr:row>
      <xdr:rowOff>47625</xdr:rowOff>
    </xdr:to>
    <xdr:pic>
      <xdr:nvPicPr>
        <xdr:cNvPr id="1061" name="図 3">
          <a:extLst>
            <a:ext uri="{FF2B5EF4-FFF2-40B4-BE49-F238E27FC236}">
              <a16:creationId xmlns:a16="http://schemas.microsoft.com/office/drawing/2014/main" id="{4407B3B6-B896-C3D6-0FB5-D702EDEA3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972050"/>
          <a:ext cx="3152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27</xdr:row>
      <xdr:rowOff>171450</xdr:rowOff>
    </xdr:from>
    <xdr:to>
      <xdr:col>6</xdr:col>
      <xdr:colOff>85725</xdr:colOff>
      <xdr:row>30</xdr:row>
      <xdr:rowOff>47625</xdr:rowOff>
    </xdr:to>
    <xdr:pic>
      <xdr:nvPicPr>
        <xdr:cNvPr id="1062" name="図 4">
          <a:extLst>
            <a:ext uri="{FF2B5EF4-FFF2-40B4-BE49-F238E27FC236}">
              <a16:creationId xmlns:a16="http://schemas.microsoft.com/office/drawing/2014/main" id="{F8825948-59BE-1123-519D-A7717DBB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572125"/>
          <a:ext cx="3133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31</xdr:row>
      <xdr:rowOff>85725</xdr:rowOff>
    </xdr:from>
    <xdr:to>
      <xdr:col>3</xdr:col>
      <xdr:colOff>409575</xdr:colOff>
      <xdr:row>32</xdr:row>
      <xdr:rowOff>133350</xdr:rowOff>
    </xdr:to>
    <xdr:pic>
      <xdr:nvPicPr>
        <xdr:cNvPr id="1063" name="図 5">
          <a:extLst>
            <a:ext uri="{FF2B5EF4-FFF2-40B4-BE49-F238E27FC236}">
              <a16:creationId xmlns:a16="http://schemas.microsoft.com/office/drawing/2014/main" id="{231B4A90-16B8-AF4C-1C78-08D1A65EC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286500"/>
          <a:ext cx="1400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34</xdr:row>
      <xdr:rowOff>85725</xdr:rowOff>
    </xdr:from>
    <xdr:to>
      <xdr:col>3</xdr:col>
      <xdr:colOff>400050</xdr:colOff>
      <xdr:row>35</xdr:row>
      <xdr:rowOff>133350</xdr:rowOff>
    </xdr:to>
    <xdr:pic>
      <xdr:nvPicPr>
        <xdr:cNvPr id="1064" name="図 6">
          <a:extLst>
            <a:ext uri="{FF2B5EF4-FFF2-40B4-BE49-F238E27FC236}">
              <a16:creationId xmlns:a16="http://schemas.microsoft.com/office/drawing/2014/main" id="{F2370FF2-DF28-E32E-938E-F69F8A6B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886575"/>
          <a:ext cx="1390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38</xdr:row>
      <xdr:rowOff>85725</xdr:rowOff>
    </xdr:from>
    <xdr:to>
      <xdr:col>2</xdr:col>
      <xdr:colOff>590550</xdr:colOff>
      <xdr:row>39</xdr:row>
      <xdr:rowOff>133350</xdr:rowOff>
    </xdr:to>
    <xdr:pic>
      <xdr:nvPicPr>
        <xdr:cNvPr id="1065" name="図 7">
          <a:extLst>
            <a:ext uri="{FF2B5EF4-FFF2-40B4-BE49-F238E27FC236}">
              <a16:creationId xmlns:a16="http://schemas.microsoft.com/office/drawing/2014/main" id="{D7327B29-0449-2ED1-AF2B-714AB8D2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686675"/>
          <a:ext cx="895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41</xdr:row>
      <xdr:rowOff>104775</xdr:rowOff>
    </xdr:from>
    <xdr:to>
      <xdr:col>2</xdr:col>
      <xdr:colOff>581025</xdr:colOff>
      <xdr:row>42</xdr:row>
      <xdr:rowOff>142875</xdr:rowOff>
    </xdr:to>
    <xdr:pic>
      <xdr:nvPicPr>
        <xdr:cNvPr id="1066" name="図 8">
          <a:extLst>
            <a:ext uri="{FF2B5EF4-FFF2-40B4-BE49-F238E27FC236}">
              <a16:creationId xmlns:a16="http://schemas.microsoft.com/office/drawing/2014/main" id="{47CF7B4A-2FA5-98EF-9F77-6829B4BE8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305800"/>
          <a:ext cx="885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43</xdr:row>
      <xdr:rowOff>180975</xdr:rowOff>
    </xdr:from>
    <xdr:to>
      <xdr:col>4</xdr:col>
      <xdr:colOff>180975</xdr:colOff>
      <xdr:row>45</xdr:row>
      <xdr:rowOff>190500</xdr:rowOff>
    </xdr:to>
    <xdr:pic>
      <xdr:nvPicPr>
        <xdr:cNvPr id="1067" name="図 9">
          <a:extLst>
            <a:ext uri="{FF2B5EF4-FFF2-40B4-BE49-F238E27FC236}">
              <a16:creationId xmlns:a16="http://schemas.microsoft.com/office/drawing/2014/main" id="{EA8F8457-9F8B-FA36-8259-32DB06354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782050"/>
          <a:ext cx="1857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47</xdr:row>
      <xdr:rowOff>0</xdr:rowOff>
    </xdr:from>
    <xdr:to>
      <xdr:col>3</xdr:col>
      <xdr:colOff>390525</xdr:colOff>
      <xdr:row>49</xdr:row>
      <xdr:rowOff>9525</xdr:rowOff>
    </xdr:to>
    <xdr:pic>
      <xdr:nvPicPr>
        <xdr:cNvPr id="1068" name="図 10">
          <a:extLst>
            <a:ext uri="{FF2B5EF4-FFF2-40B4-BE49-F238E27FC236}">
              <a16:creationId xmlns:a16="http://schemas.microsoft.com/office/drawing/2014/main" id="{08516B37-15B0-A77E-E355-16D8FEB6E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401175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51</xdr:row>
      <xdr:rowOff>47625</xdr:rowOff>
    </xdr:from>
    <xdr:to>
      <xdr:col>2</xdr:col>
      <xdr:colOff>238125</xdr:colOff>
      <xdr:row>53</xdr:row>
      <xdr:rowOff>76200</xdr:rowOff>
    </xdr:to>
    <xdr:pic>
      <xdr:nvPicPr>
        <xdr:cNvPr id="1069" name="図 11">
          <a:extLst>
            <a:ext uri="{FF2B5EF4-FFF2-40B4-BE49-F238E27FC236}">
              <a16:creationId xmlns:a16="http://schemas.microsoft.com/office/drawing/2014/main" id="{DC99F4BC-695B-EEAA-690B-0459B6CB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248900"/>
          <a:ext cx="5429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57</xdr:row>
      <xdr:rowOff>66675</xdr:rowOff>
    </xdr:from>
    <xdr:to>
      <xdr:col>4</xdr:col>
      <xdr:colOff>19050</xdr:colOff>
      <xdr:row>58</xdr:row>
      <xdr:rowOff>114300</xdr:rowOff>
    </xdr:to>
    <xdr:pic>
      <xdr:nvPicPr>
        <xdr:cNvPr id="1070" name="図 12">
          <a:extLst>
            <a:ext uri="{FF2B5EF4-FFF2-40B4-BE49-F238E27FC236}">
              <a16:creationId xmlns:a16="http://schemas.microsoft.com/office/drawing/2014/main" id="{A959BD7A-2910-7FA7-B0A8-C941FB7DC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468100"/>
          <a:ext cx="1695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59</xdr:row>
      <xdr:rowOff>180975</xdr:rowOff>
    </xdr:from>
    <xdr:to>
      <xdr:col>6</xdr:col>
      <xdr:colOff>561975</xdr:colOff>
      <xdr:row>62</xdr:row>
      <xdr:rowOff>57150</xdr:rowOff>
    </xdr:to>
    <xdr:pic>
      <xdr:nvPicPr>
        <xdr:cNvPr id="1071" name="図 13">
          <a:extLst>
            <a:ext uri="{FF2B5EF4-FFF2-40B4-BE49-F238E27FC236}">
              <a16:creationId xmlns:a16="http://schemas.microsoft.com/office/drawing/2014/main" id="{6CA538FF-8BB7-BEB2-99DB-F73B72DB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982450"/>
          <a:ext cx="3609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62</xdr:row>
      <xdr:rowOff>161925</xdr:rowOff>
    </xdr:from>
    <xdr:to>
      <xdr:col>5</xdr:col>
      <xdr:colOff>314325</xdr:colOff>
      <xdr:row>65</xdr:row>
      <xdr:rowOff>47625</xdr:rowOff>
    </xdr:to>
    <xdr:pic>
      <xdr:nvPicPr>
        <xdr:cNvPr id="1072" name="図 14">
          <a:extLst>
            <a:ext uri="{FF2B5EF4-FFF2-40B4-BE49-F238E27FC236}">
              <a16:creationId xmlns:a16="http://schemas.microsoft.com/office/drawing/2014/main" id="{2829E1BF-E1AF-385B-A367-CAF3A6A44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563475"/>
          <a:ext cx="2676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71</xdr:row>
      <xdr:rowOff>85725</xdr:rowOff>
    </xdr:from>
    <xdr:to>
      <xdr:col>4</xdr:col>
      <xdr:colOff>504825</xdr:colOff>
      <xdr:row>73</xdr:row>
      <xdr:rowOff>133350</xdr:rowOff>
    </xdr:to>
    <xdr:pic>
      <xdr:nvPicPr>
        <xdr:cNvPr id="1073" name="図 15">
          <a:extLst>
            <a:ext uri="{FF2B5EF4-FFF2-40B4-BE49-F238E27FC236}">
              <a16:creationId xmlns:a16="http://schemas.microsoft.com/office/drawing/2014/main" id="{F134950F-7C01-D70D-1567-86C58CE49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4287500"/>
          <a:ext cx="2181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E7A2-2955-4020-B3D5-A758F5033554}">
  <dimension ref="B1:AD92"/>
  <sheetViews>
    <sheetView tabSelected="1" view="pageBreakPreview" topLeftCell="A61" zoomScaleNormal="100" zoomScaleSheetLayoutView="100" workbookViewId="0">
      <selection activeCell="N41" sqref="N41"/>
    </sheetView>
  </sheetViews>
  <sheetFormatPr defaultRowHeight="15.75" customHeight="1" x14ac:dyDescent="0.15"/>
  <cols>
    <col min="1" max="1" width="0.75" style="1" customWidth="1"/>
    <col min="2" max="6" width="9" style="1" customWidth="1"/>
    <col min="7" max="7" width="10.125" style="1" customWidth="1"/>
    <col min="8" max="16384" width="9" style="1"/>
  </cols>
  <sheetData>
    <row r="1" spans="2:30" ht="15.75" customHeight="1" x14ac:dyDescent="0.15">
      <c r="J1" s="36" t="s">
        <v>7</v>
      </c>
    </row>
    <row r="2" spans="2:30" ht="15.75" customHeight="1" x14ac:dyDescent="0.15">
      <c r="B2" s="59" t="s">
        <v>47</v>
      </c>
      <c r="C2" s="59"/>
      <c r="D2" s="59"/>
      <c r="E2" s="59"/>
      <c r="F2" s="59"/>
      <c r="G2" s="59"/>
      <c r="H2" s="59"/>
      <c r="I2" s="59"/>
      <c r="J2" s="59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35"/>
    </row>
    <row r="3" spans="2:30" ht="15.75" customHeight="1" thickBot="1" x14ac:dyDescent="0.2">
      <c r="B3" s="1" t="s">
        <v>8</v>
      </c>
      <c r="R3" s="44"/>
      <c r="S3" s="44"/>
      <c r="T3" s="44"/>
      <c r="U3" s="44"/>
      <c r="V3" s="58" t="s">
        <v>9</v>
      </c>
      <c r="W3" s="58"/>
      <c r="X3" s="45" t="s">
        <v>77</v>
      </c>
      <c r="Y3" s="46">
        <v>0.63900000000000001</v>
      </c>
      <c r="Z3" s="47"/>
      <c r="AA3" s="44"/>
      <c r="AB3" s="44"/>
      <c r="AC3" s="44"/>
      <c r="AD3" s="35"/>
    </row>
    <row r="4" spans="2:30" ht="15.75" customHeight="1" x14ac:dyDescent="0.15">
      <c r="C4" s="60" t="s">
        <v>10</v>
      </c>
      <c r="D4" s="61"/>
      <c r="E4" s="62"/>
      <c r="F4" s="3"/>
      <c r="G4" s="27"/>
      <c r="H4" s="4"/>
      <c r="I4" s="5"/>
      <c r="K4" s="1" t="s">
        <v>11</v>
      </c>
      <c r="R4" s="44"/>
      <c r="S4" s="44">
        <v>4</v>
      </c>
      <c r="T4" s="44">
        <v>17.5</v>
      </c>
      <c r="U4" s="44"/>
      <c r="V4" s="58" t="s">
        <v>12</v>
      </c>
      <c r="W4" s="58"/>
      <c r="X4" s="45" t="s">
        <v>43</v>
      </c>
      <c r="Y4" s="46">
        <v>0</v>
      </c>
      <c r="Z4" s="47" t="s">
        <v>78</v>
      </c>
      <c r="AA4" s="44"/>
      <c r="AB4" s="44"/>
      <c r="AC4" s="44"/>
      <c r="AD4" s="35"/>
    </row>
    <row r="5" spans="2:30" ht="15.75" customHeight="1" x14ac:dyDescent="0.15">
      <c r="C5" s="50" t="s">
        <v>13</v>
      </c>
      <c r="D5" s="57" t="s">
        <v>14</v>
      </c>
      <c r="E5" s="57"/>
      <c r="F5" s="6"/>
      <c r="G5" s="28"/>
      <c r="H5" s="7"/>
      <c r="I5" s="8"/>
      <c r="K5" s="26" t="s">
        <v>42</v>
      </c>
      <c r="R5" s="44"/>
      <c r="S5" s="44" t="s">
        <v>15</v>
      </c>
      <c r="T5" s="44"/>
      <c r="U5" s="44"/>
      <c r="V5" s="58" t="s">
        <v>17</v>
      </c>
      <c r="W5" s="58"/>
      <c r="X5" s="45" t="s">
        <v>125</v>
      </c>
      <c r="Y5" s="46">
        <v>45</v>
      </c>
      <c r="Z5" s="47" t="s">
        <v>126</v>
      </c>
      <c r="AA5" s="44"/>
      <c r="AB5" s="44"/>
      <c r="AC5" s="44"/>
      <c r="AD5" s="35"/>
    </row>
    <row r="6" spans="2:30" ht="15.75" customHeight="1" x14ac:dyDescent="0.15">
      <c r="C6" s="51"/>
      <c r="D6" s="57" t="s">
        <v>16</v>
      </c>
      <c r="E6" s="57"/>
      <c r="F6" s="39" t="s">
        <v>79</v>
      </c>
      <c r="G6" s="2"/>
      <c r="H6" s="9" t="s">
        <v>80</v>
      </c>
      <c r="I6" s="10"/>
      <c r="R6" s="44"/>
      <c r="S6" s="44">
        <f>G6/1.6</f>
        <v>0</v>
      </c>
      <c r="T6" s="44"/>
      <c r="U6" s="44"/>
      <c r="V6" s="58" t="s">
        <v>19</v>
      </c>
      <c r="W6" s="58"/>
      <c r="X6" s="45" t="s">
        <v>127</v>
      </c>
      <c r="Y6" s="46">
        <v>40.630000000000003</v>
      </c>
      <c r="Z6" s="47" t="s">
        <v>126</v>
      </c>
      <c r="AA6" s="44"/>
      <c r="AB6" s="44"/>
      <c r="AC6" s="44"/>
      <c r="AD6" s="35"/>
    </row>
    <row r="7" spans="2:30" ht="15.75" customHeight="1" x14ac:dyDescent="0.15">
      <c r="C7" s="54" t="s">
        <v>2</v>
      </c>
      <c r="D7" s="55"/>
      <c r="E7" s="56"/>
      <c r="F7" s="39" t="s">
        <v>81</v>
      </c>
      <c r="G7" s="2"/>
      <c r="H7" s="9" t="s">
        <v>82</v>
      </c>
      <c r="I7" s="10"/>
      <c r="R7" s="44"/>
      <c r="S7" s="44"/>
      <c r="T7" s="44"/>
      <c r="U7" s="44"/>
      <c r="V7" s="44"/>
      <c r="W7" s="44"/>
      <c r="X7" s="45"/>
      <c r="Y7" s="46"/>
      <c r="Z7" s="47"/>
      <c r="AA7" s="44"/>
      <c r="AB7" s="44"/>
      <c r="AC7" s="44"/>
      <c r="AD7" s="35"/>
    </row>
    <row r="8" spans="2:30" ht="15.75" customHeight="1" x14ac:dyDescent="0.15">
      <c r="C8" s="54" t="s">
        <v>1</v>
      </c>
      <c r="D8" s="55"/>
      <c r="E8" s="56"/>
      <c r="F8" s="39" t="s">
        <v>83</v>
      </c>
      <c r="G8" s="2"/>
      <c r="H8" s="9" t="s">
        <v>18</v>
      </c>
      <c r="I8" s="10"/>
      <c r="R8" s="44"/>
      <c r="S8" s="44"/>
      <c r="T8" s="44"/>
      <c r="U8" s="44"/>
      <c r="V8" s="48"/>
      <c r="W8" s="48"/>
      <c r="X8" s="48" t="s">
        <v>45</v>
      </c>
      <c r="Y8" s="48" t="s">
        <v>46</v>
      </c>
      <c r="Z8" s="49" t="s">
        <v>84</v>
      </c>
      <c r="AA8" s="49" t="s">
        <v>85</v>
      </c>
      <c r="AB8" s="49" t="s">
        <v>86</v>
      </c>
      <c r="AC8" s="44"/>
      <c r="AD8" s="35"/>
    </row>
    <row r="9" spans="2:30" ht="15.75" customHeight="1" x14ac:dyDescent="0.15">
      <c r="C9" s="50" t="s">
        <v>20</v>
      </c>
      <c r="D9" s="66" t="s">
        <v>21</v>
      </c>
      <c r="E9" s="56"/>
      <c r="F9" s="39" t="s">
        <v>87</v>
      </c>
      <c r="G9" s="2"/>
      <c r="H9" s="9" t="s">
        <v>88</v>
      </c>
      <c r="I9" s="10"/>
      <c r="R9" s="44"/>
      <c r="S9" s="44"/>
      <c r="T9" s="44"/>
      <c r="U9" s="44"/>
      <c r="V9" s="48" t="s">
        <v>0</v>
      </c>
      <c r="W9" s="48">
        <v>89.91</v>
      </c>
      <c r="X9" s="48">
        <v>1</v>
      </c>
      <c r="Y9" s="48">
        <v>4</v>
      </c>
      <c r="Z9" s="48">
        <f t="shared" ref="Z9:Z17" si="0">($X9+$Y9/4)*$W9/100</f>
        <v>1.7982</v>
      </c>
      <c r="AA9" s="48">
        <f t="shared" ref="AA9:AA17" si="1">($Y9/4-1)*$W9/100</f>
        <v>0</v>
      </c>
      <c r="AB9" s="48">
        <f t="shared" ref="AB9:AB17" si="2">($Y9/4+1)*$W9/100</f>
        <v>1.7982</v>
      </c>
      <c r="AC9" s="44"/>
      <c r="AD9" s="35"/>
    </row>
    <row r="10" spans="2:30" ht="15.75" customHeight="1" x14ac:dyDescent="0.15">
      <c r="C10" s="63"/>
      <c r="D10" s="66" t="s">
        <v>22</v>
      </c>
      <c r="E10" s="56"/>
      <c r="F10" s="39"/>
      <c r="G10" s="30"/>
      <c r="H10" s="52" t="s">
        <v>23</v>
      </c>
      <c r="I10" s="53"/>
      <c r="R10" s="44"/>
      <c r="S10" s="44" t="s">
        <v>89</v>
      </c>
      <c r="T10" s="44" t="s">
        <v>44</v>
      </c>
      <c r="U10" s="44"/>
      <c r="V10" s="48" t="s">
        <v>90</v>
      </c>
      <c r="W10" s="48">
        <v>4.42</v>
      </c>
      <c r="X10" s="48">
        <v>2</v>
      </c>
      <c r="Y10" s="48">
        <v>6</v>
      </c>
      <c r="Z10" s="48">
        <f t="shared" si="0"/>
        <v>0.15469999999999998</v>
      </c>
      <c r="AA10" s="48">
        <f t="shared" si="1"/>
        <v>2.2099999999999998E-2</v>
      </c>
      <c r="AB10" s="48">
        <f t="shared" si="2"/>
        <v>0.1105</v>
      </c>
      <c r="AC10" s="44"/>
      <c r="AD10" s="35"/>
    </row>
    <row r="11" spans="2:30" ht="15.75" customHeight="1" x14ac:dyDescent="0.15">
      <c r="C11" s="64"/>
      <c r="D11" s="66" t="s">
        <v>24</v>
      </c>
      <c r="E11" s="56"/>
      <c r="F11" s="39" t="s">
        <v>91</v>
      </c>
      <c r="G11" s="2"/>
      <c r="H11" s="9" t="s">
        <v>92</v>
      </c>
      <c r="I11" s="10"/>
      <c r="K11" s="1" t="s">
        <v>25</v>
      </c>
      <c r="R11" s="44"/>
      <c r="S11" s="44"/>
      <c r="T11" s="44"/>
      <c r="U11" s="44"/>
      <c r="V11" s="48" t="s">
        <v>93</v>
      </c>
      <c r="W11" s="48">
        <v>4.6100000000000003</v>
      </c>
      <c r="X11" s="48">
        <v>3</v>
      </c>
      <c r="Y11" s="48">
        <v>8</v>
      </c>
      <c r="Z11" s="48">
        <f t="shared" si="0"/>
        <v>0.23050000000000001</v>
      </c>
      <c r="AA11" s="48">
        <f t="shared" si="1"/>
        <v>4.6100000000000002E-2</v>
      </c>
      <c r="AB11" s="48">
        <f t="shared" si="2"/>
        <v>0.13830000000000001</v>
      </c>
      <c r="AC11" s="44"/>
      <c r="AD11" s="35"/>
    </row>
    <row r="12" spans="2:30" ht="15.75" customHeight="1" x14ac:dyDescent="0.15">
      <c r="C12" s="64"/>
      <c r="D12" s="67" t="s">
        <v>26</v>
      </c>
      <c r="E12" s="11" t="s">
        <v>27</v>
      </c>
      <c r="F12" s="12" t="s">
        <v>94</v>
      </c>
      <c r="G12" s="13"/>
      <c r="H12" s="9" t="s">
        <v>88</v>
      </c>
      <c r="I12" s="10"/>
      <c r="K12" s="1" t="s">
        <v>28</v>
      </c>
      <c r="R12" s="44"/>
      <c r="S12" s="44"/>
      <c r="T12" s="44"/>
      <c r="U12" s="44"/>
      <c r="V12" s="48" t="s">
        <v>95</v>
      </c>
      <c r="W12" s="48">
        <v>0.96</v>
      </c>
      <c r="X12" s="48">
        <v>4</v>
      </c>
      <c r="Y12" s="48">
        <v>10</v>
      </c>
      <c r="Z12" s="48">
        <f t="shared" si="0"/>
        <v>6.2400000000000004E-2</v>
      </c>
      <c r="AA12" s="48">
        <f t="shared" si="1"/>
        <v>1.44E-2</v>
      </c>
      <c r="AB12" s="48">
        <f t="shared" si="2"/>
        <v>3.3599999999999998E-2</v>
      </c>
      <c r="AC12" s="44"/>
      <c r="AD12" s="35"/>
    </row>
    <row r="13" spans="2:30" ht="15.75" customHeight="1" x14ac:dyDescent="0.15">
      <c r="C13" s="64"/>
      <c r="D13" s="68"/>
      <c r="E13" s="11" t="s">
        <v>29</v>
      </c>
      <c r="F13" s="12" t="s">
        <v>96</v>
      </c>
      <c r="G13" s="13"/>
      <c r="H13" s="14" t="s">
        <v>4</v>
      </c>
      <c r="I13" s="15"/>
      <c r="K13" s="1" t="s">
        <v>28</v>
      </c>
      <c r="R13" s="44"/>
      <c r="S13" s="44"/>
      <c r="T13" s="44"/>
      <c r="U13" s="44"/>
      <c r="V13" s="48" t="s">
        <v>97</v>
      </c>
      <c r="W13" s="48">
        <v>0.03</v>
      </c>
      <c r="X13" s="48">
        <v>5</v>
      </c>
      <c r="Y13" s="48">
        <v>12</v>
      </c>
      <c r="Z13" s="48">
        <f t="shared" si="0"/>
        <v>2.3999999999999998E-3</v>
      </c>
      <c r="AA13" s="48">
        <f t="shared" si="1"/>
        <v>5.9999999999999995E-4</v>
      </c>
      <c r="AB13" s="48">
        <f t="shared" si="2"/>
        <v>1.1999999999999999E-3</v>
      </c>
      <c r="AC13" s="44"/>
      <c r="AD13" s="35"/>
    </row>
    <row r="14" spans="2:30" ht="15.75" customHeight="1" thickBot="1" x14ac:dyDescent="0.2">
      <c r="C14" s="65"/>
      <c r="D14" s="71" t="s">
        <v>30</v>
      </c>
      <c r="E14" s="72"/>
      <c r="F14" s="16"/>
      <c r="G14" s="29"/>
      <c r="H14" s="69" t="s">
        <v>31</v>
      </c>
      <c r="I14" s="70"/>
      <c r="R14" s="44"/>
      <c r="S14" s="44" t="s">
        <v>6</v>
      </c>
      <c r="T14" s="44" t="s">
        <v>5</v>
      </c>
      <c r="U14" s="44"/>
      <c r="V14" s="48" t="s">
        <v>98</v>
      </c>
      <c r="W14" s="48">
        <v>0</v>
      </c>
      <c r="X14" s="48">
        <v>6</v>
      </c>
      <c r="Y14" s="48">
        <v>0</v>
      </c>
      <c r="Z14" s="48">
        <f t="shared" si="0"/>
        <v>0</v>
      </c>
      <c r="AA14" s="48">
        <f t="shared" si="1"/>
        <v>0</v>
      </c>
      <c r="AB14" s="48">
        <f t="shared" si="2"/>
        <v>0</v>
      </c>
      <c r="AC14" s="44"/>
      <c r="AD14" s="35"/>
    </row>
    <row r="15" spans="2:30" ht="15.75" customHeight="1" x14ac:dyDescent="0.15">
      <c r="G15" s="17" t="s">
        <v>37</v>
      </c>
      <c r="R15" s="44"/>
      <c r="S15" s="44"/>
      <c r="T15" s="44"/>
      <c r="U15" s="44"/>
      <c r="V15" s="48" t="s">
        <v>99</v>
      </c>
      <c r="W15" s="48">
        <v>0</v>
      </c>
      <c r="X15" s="48">
        <v>1</v>
      </c>
      <c r="Y15" s="48">
        <v>0</v>
      </c>
      <c r="Z15" s="48">
        <f t="shared" si="0"/>
        <v>0</v>
      </c>
      <c r="AA15" s="48">
        <f t="shared" si="1"/>
        <v>0</v>
      </c>
      <c r="AB15" s="48">
        <f t="shared" si="2"/>
        <v>0</v>
      </c>
      <c r="AC15" s="44"/>
      <c r="AD15" s="35"/>
    </row>
    <row r="16" spans="2:30" ht="15.75" customHeight="1" x14ac:dyDescent="0.15">
      <c r="B16" s="1" t="s">
        <v>32</v>
      </c>
      <c r="R16" s="44"/>
      <c r="S16" s="44"/>
      <c r="T16" s="44"/>
      <c r="U16" s="44"/>
      <c r="V16" s="48" t="s">
        <v>100</v>
      </c>
      <c r="W16" s="48">
        <v>7.0000000000000007E-2</v>
      </c>
      <c r="X16" s="48">
        <v>0</v>
      </c>
      <c r="Y16" s="48">
        <v>0</v>
      </c>
      <c r="Z16" s="48">
        <f t="shared" si="0"/>
        <v>0</v>
      </c>
      <c r="AA16" s="48">
        <f t="shared" si="1"/>
        <v>-7.000000000000001E-4</v>
      </c>
      <c r="AB16" s="48">
        <f t="shared" si="2"/>
        <v>7.000000000000001E-4</v>
      </c>
      <c r="AC16" s="44"/>
      <c r="AD16" s="35"/>
    </row>
    <row r="17" spans="2:30" ht="15.75" customHeight="1" x14ac:dyDescent="0.15">
      <c r="B17" s="26" t="s">
        <v>76</v>
      </c>
      <c r="R17" s="44"/>
      <c r="S17" s="44"/>
      <c r="T17" s="44"/>
      <c r="U17" s="44"/>
      <c r="V17" s="48" t="s">
        <v>101</v>
      </c>
      <c r="W17" s="48">
        <v>0</v>
      </c>
      <c r="X17" s="48">
        <v>0</v>
      </c>
      <c r="Y17" s="48">
        <v>0</v>
      </c>
      <c r="Z17" s="48">
        <f t="shared" si="0"/>
        <v>0</v>
      </c>
      <c r="AA17" s="48">
        <f t="shared" si="1"/>
        <v>0</v>
      </c>
      <c r="AB17" s="48">
        <f t="shared" si="2"/>
        <v>0</v>
      </c>
      <c r="AC17" s="44"/>
      <c r="AD17" s="35"/>
    </row>
    <row r="18" spans="2:30" ht="15.75" customHeight="1" x14ac:dyDescent="0.15">
      <c r="B18" s="26" t="s">
        <v>40</v>
      </c>
      <c r="R18" s="44"/>
      <c r="S18" s="44"/>
      <c r="T18" s="44"/>
      <c r="U18" s="44"/>
      <c r="V18" s="48" t="s">
        <v>3</v>
      </c>
      <c r="W18" s="48"/>
      <c r="X18" s="48">
        <f>SUM(W9:W16)</f>
        <v>99.999999999999986</v>
      </c>
      <c r="Y18" s="48"/>
      <c r="Z18" s="48"/>
      <c r="AA18" s="48"/>
      <c r="AB18" s="48"/>
      <c r="AC18" s="44"/>
      <c r="AD18" s="35"/>
    </row>
    <row r="19" spans="2:30" ht="15.75" customHeight="1" x14ac:dyDescent="0.15"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35"/>
    </row>
    <row r="20" spans="2:30" ht="15.75" customHeight="1" x14ac:dyDescent="0.15">
      <c r="H20" s="19" t="str">
        <f>IF(ISBLANK($G$5),"",1/0.21*SUM($Z$9:$Z$14))</f>
        <v/>
      </c>
      <c r="I20" s="26" t="s">
        <v>102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5"/>
    </row>
    <row r="21" spans="2:30" ht="15.75" customHeight="1" x14ac:dyDescent="0.15">
      <c r="B21" s="26" t="s">
        <v>41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5"/>
    </row>
    <row r="22" spans="2:30" ht="15.75" customHeight="1" x14ac:dyDescent="0.15">
      <c r="B22"/>
      <c r="L22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5"/>
    </row>
    <row r="23" spans="2:30" ht="15.75" customHeight="1" x14ac:dyDescent="0.15">
      <c r="H23" s="19" t="str">
        <f>IF(ISBLANK($G$8),"",21/(21-$G$8))</f>
        <v/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5"/>
    </row>
    <row r="24" spans="2:30" ht="15.75" customHeight="1" x14ac:dyDescent="0.15">
      <c r="B24" s="26" t="s">
        <v>39</v>
      </c>
      <c r="E24"/>
      <c r="H24" s="26"/>
      <c r="L24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5"/>
    </row>
    <row r="25" spans="2:30" ht="15.75" customHeight="1" x14ac:dyDescent="0.15">
      <c r="B25" s="26" t="s">
        <v>53</v>
      </c>
      <c r="E25"/>
      <c r="H25" s="26"/>
      <c r="M25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2:30" ht="15.75" customHeight="1" x14ac:dyDescent="0.15">
      <c r="B26"/>
      <c r="E26"/>
      <c r="H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2:30" ht="15.75" customHeight="1" x14ac:dyDescent="0.15">
      <c r="B27" s="26"/>
      <c r="E27"/>
      <c r="H27" s="19" t="str">
        <f>IF(ISBLANK($G$5),"",1+$H$20+SUM($AA$9:$AA$14))</f>
        <v/>
      </c>
      <c r="I27" s="26" t="s">
        <v>103</v>
      </c>
      <c r="L27"/>
      <c r="S27" s="34"/>
      <c r="T27" s="34"/>
      <c r="U27" s="34"/>
    </row>
    <row r="28" spans="2:30" ht="15.75" customHeight="1" x14ac:dyDescent="0.15">
      <c r="B28" s="26" t="s">
        <v>54</v>
      </c>
      <c r="E28"/>
      <c r="F28"/>
      <c r="H28" s="26"/>
      <c r="S28" s="34"/>
      <c r="T28" s="34"/>
      <c r="U28" s="34"/>
    </row>
    <row r="29" spans="2:30" ht="15.75" customHeight="1" x14ac:dyDescent="0.15">
      <c r="B29"/>
      <c r="E29"/>
      <c r="F29"/>
      <c r="H29" s="26"/>
      <c r="S29" s="34"/>
      <c r="T29" s="34"/>
      <c r="U29" s="34"/>
    </row>
    <row r="30" spans="2:30" ht="15.75" customHeight="1" x14ac:dyDescent="0.15">
      <c r="B30" s="26"/>
      <c r="E30"/>
      <c r="F30"/>
      <c r="H30" s="19" t="str">
        <f>IF(ISBLANK($G$5),"",1+$H$20-SUM($AB$9:$AB$14))</f>
        <v/>
      </c>
      <c r="I30" s="26" t="s">
        <v>103</v>
      </c>
      <c r="S30" s="34"/>
      <c r="T30" s="34"/>
      <c r="U30" s="34"/>
    </row>
    <row r="31" spans="2:30" ht="15.75" customHeight="1" x14ac:dyDescent="0.15">
      <c r="B31" s="26" t="s">
        <v>55</v>
      </c>
      <c r="E31"/>
      <c r="F31"/>
      <c r="H31" s="26"/>
      <c r="S31" s="34"/>
      <c r="T31" s="34"/>
      <c r="U31" s="34"/>
    </row>
    <row r="32" spans="2:30" ht="15.75" customHeight="1" x14ac:dyDescent="0.15">
      <c r="B32"/>
      <c r="E32"/>
      <c r="F32"/>
      <c r="H32" s="26"/>
      <c r="S32" s="34"/>
      <c r="T32" s="34"/>
      <c r="U32" s="34"/>
    </row>
    <row r="33" spans="2:21" ht="15.75" customHeight="1" x14ac:dyDescent="0.15">
      <c r="B33" s="26"/>
      <c r="D33"/>
      <c r="E33"/>
      <c r="F33"/>
      <c r="H33" s="19" t="str">
        <f>IF(ISBLANK($G$5),"",$H$27+($H$23-1)*$H$20)</f>
        <v/>
      </c>
      <c r="I33" s="26" t="s">
        <v>104</v>
      </c>
      <c r="S33" s="34"/>
      <c r="T33" s="34"/>
      <c r="U33" s="34"/>
    </row>
    <row r="34" spans="2:21" ht="15.75" customHeight="1" x14ac:dyDescent="0.15">
      <c r="B34" s="26" t="s">
        <v>56</v>
      </c>
      <c r="E34"/>
      <c r="F34"/>
      <c r="H34" s="26"/>
      <c r="S34" s="34"/>
      <c r="T34" s="34"/>
      <c r="U34" s="34"/>
    </row>
    <row r="35" spans="2:21" ht="15.75" customHeight="1" x14ac:dyDescent="0.15">
      <c r="B35"/>
      <c r="E35"/>
      <c r="F35"/>
      <c r="H35" s="26"/>
      <c r="S35" s="34"/>
      <c r="T35" s="34"/>
      <c r="U35" s="34"/>
    </row>
    <row r="36" spans="2:21" ht="15.75" customHeight="1" x14ac:dyDescent="0.15">
      <c r="B36" s="26"/>
      <c r="E36"/>
      <c r="F36"/>
      <c r="H36" s="19" t="str">
        <f>IF(ISBLANK($G$5),"",$H$30+($H$23-1)*$H$20)</f>
        <v/>
      </c>
      <c r="I36" s="26" t="s">
        <v>104</v>
      </c>
      <c r="S36" s="34"/>
      <c r="T36" s="34"/>
      <c r="U36" s="34"/>
    </row>
    <row r="37" spans="2:21" ht="15.75" customHeight="1" x14ac:dyDescent="0.15">
      <c r="B37" s="26" t="s">
        <v>38</v>
      </c>
      <c r="E37"/>
      <c r="H37" s="26"/>
      <c r="S37" s="34"/>
      <c r="T37" s="34"/>
      <c r="U37" s="34"/>
    </row>
    <row r="38" spans="2:21" ht="15.75" customHeight="1" x14ac:dyDescent="0.15">
      <c r="B38" s="26" t="s">
        <v>57</v>
      </c>
      <c r="S38" s="34"/>
      <c r="T38" s="34"/>
      <c r="U38" s="34"/>
    </row>
    <row r="39" spans="2:21" ht="15.75" customHeight="1" x14ac:dyDescent="0.15">
      <c r="B39" s="26"/>
      <c r="S39" s="34"/>
      <c r="T39" s="34"/>
      <c r="U39" s="34"/>
    </row>
    <row r="40" spans="2:21" ht="15.75" customHeight="1" x14ac:dyDescent="0.15">
      <c r="B40" s="26"/>
      <c r="C40"/>
      <c r="E40"/>
      <c r="H40" s="19" t="str">
        <f>IF(ISBLANK($G$6),"",$H$33*$G$6)</f>
        <v/>
      </c>
      <c r="I40" s="26" t="s">
        <v>105</v>
      </c>
      <c r="S40" s="34"/>
      <c r="T40" s="34"/>
      <c r="U40" s="34"/>
    </row>
    <row r="41" spans="2:21" ht="15.75" customHeight="1" x14ac:dyDescent="0.15">
      <c r="B41" s="26" t="s">
        <v>58</v>
      </c>
      <c r="S41" s="34"/>
      <c r="T41" s="34"/>
      <c r="U41" s="34"/>
    </row>
    <row r="42" spans="2:21" ht="15.75" customHeight="1" x14ac:dyDescent="0.15">
      <c r="B42" s="26"/>
      <c r="S42" s="34"/>
      <c r="T42" s="34"/>
      <c r="U42" s="34"/>
    </row>
    <row r="43" spans="2:21" ht="15.75" customHeight="1" x14ac:dyDescent="0.15">
      <c r="E43"/>
      <c r="H43" s="19" t="str">
        <f>IF(ISBLANK($G$6),"",$H$36*$G$6)</f>
        <v/>
      </c>
      <c r="I43" s="26" t="s">
        <v>105</v>
      </c>
      <c r="S43" s="34"/>
      <c r="T43" s="34"/>
      <c r="U43" s="34"/>
    </row>
    <row r="44" spans="2:21" ht="15.75" customHeight="1" x14ac:dyDescent="0.15">
      <c r="B44" s="26" t="s">
        <v>59</v>
      </c>
      <c r="S44" s="34"/>
      <c r="T44" s="34"/>
      <c r="U44" s="34"/>
    </row>
    <row r="45" spans="2:21" ht="15.75" customHeight="1" x14ac:dyDescent="0.15">
      <c r="E45"/>
      <c r="S45" s="34"/>
      <c r="T45" s="34"/>
      <c r="U45" s="34"/>
    </row>
    <row r="46" spans="2:21" ht="15.75" customHeight="1" x14ac:dyDescent="0.15">
      <c r="H46" s="19" t="str">
        <f>IF(ISBLANK($G$6),"",$H$40*((273+15)/273)/3600)</f>
        <v/>
      </c>
      <c r="I46" s="26" t="s">
        <v>106</v>
      </c>
      <c r="S46" s="34"/>
      <c r="T46" s="34"/>
      <c r="U46" s="34"/>
    </row>
    <row r="47" spans="2:21" ht="15.75" customHeight="1" x14ac:dyDescent="0.15">
      <c r="B47" s="1" t="s">
        <v>33</v>
      </c>
      <c r="D47" s="21" t="str">
        <f>IF(ISBLANK($G$7),"",$G$7)</f>
        <v/>
      </c>
      <c r="E47" s="26" t="s">
        <v>60</v>
      </c>
      <c r="S47" s="34"/>
      <c r="T47" s="34"/>
      <c r="U47" s="34"/>
    </row>
    <row r="48" spans="2:21" ht="15.75" customHeight="1" x14ac:dyDescent="0.15">
      <c r="D48" s="32"/>
      <c r="E48"/>
      <c r="S48" s="34"/>
      <c r="T48" s="34"/>
      <c r="U48" s="34"/>
    </row>
    <row r="49" spans="2:21" ht="15.75" customHeight="1" x14ac:dyDescent="0.15">
      <c r="D49" s="31"/>
      <c r="H49" s="19" t="str">
        <f>IF(ISBLANK($G$7),"",$H$46*(273+$D$47)/(273+15))</f>
        <v/>
      </c>
      <c r="I49" s="26" t="s">
        <v>107</v>
      </c>
      <c r="S49" s="34"/>
      <c r="T49" s="34"/>
      <c r="U49" s="34"/>
    </row>
    <row r="50" spans="2:21" ht="15.75" customHeight="1" x14ac:dyDescent="0.15">
      <c r="B50" s="26" t="s">
        <v>61</v>
      </c>
      <c r="S50" s="34"/>
      <c r="T50" s="34"/>
      <c r="U50" s="34"/>
    </row>
    <row r="51" spans="2:21" ht="15.75" customHeight="1" x14ac:dyDescent="0.15">
      <c r="B51" s="26" t="s">
        <v>62</v>
      </c>
      <c r="D51" s="19" t="str">
        <f>IF(ISBLANK($G$10),"",IF($G$10="○",(($G$11/2)^2)*3.14,IF($G$10="□",(G12*G13),"　")))</f>
        <v/>
      </c>
      <c r="E51" s="26" t="s">
        <v>108</v>
      </c>
      <c r="F51" s="26" t="s">
        <v>69</v>
      </c>
      <c r="I51" s="26"/>
      <c r="S51" s="34"/>
      <c r="T51" s="34"/>
      <c r="U51" s="34"/>
    </row>
    <row r="52" spans="2:21" ht="15.75" customHeight="1" x14ac:dyDescent="0.15">
      <c r="B52" s="26"/>
      <c r="C52"/>
      <c r="H52" s="33"/>
      <c r="I52" s="26"/>
      <c r="S52" s="34"/>
      <c r="T52" s="34"/>
      <c r="U52" s="34"/>
    </row>
    <row r="53" spans="2:21" ht="15.75" customHeight="1" x14ac:dyDescent="0.15">
      <c r="B53" s="26"/>
      <c r="H53" s="19" t="str">
        <f>IF(ISBLANK($G$10),"",$H$49/$D$51)</f>
        <v/>
      </c>
      <c r="I53" s="26" t="s">
        <v>48</v>
      </c>
      <c r="S53" s="34"/>
      <c r="T53" s="34"/>
      <c r="U53" s="34"/>
    </row>
    <row r="54" spans="2:21" ht="15.75" customHeight="1" x14ac:dyDescent="0.15">
      <c r="B54" s="26"/>
      <c r="H54" s="33"/>
      <c r="I54" s="26"/>
      <c r="S54" s="34"/>
      <c r="T54" s="34"/>
      <c r="U54" s="34"/>
    </row>
    <row r="55" spans="2:21" ht="15.75" customHeight="1" x14ac:dyDescent="0.15">
      <c r="B55" s="26" t="s">
        <v>49</v>
      </c>
      <c r="S55" s="34"/>
      <c r="T55" s="34"/>
      <c r="U55" s="34"/>
    </row>
    <row r="56" spans="2:21" ht="15.75" customHeight="1" x14ac:dyDescent="0.15">
      <c r="B56" s="26" t="s">
        <v>70</v>
      </c>
      <c r="S56" s="34"/>
      <c r="T56" s="34"/>
      <c r="U56" s="34"/>
    </row>
    <row r="57" spans="2:21" ht="15.75" customHeight="1" x14ac:dyDescent="0.15">
      <c r="B57" s="26" t="s">
        <v>74</v>
      </c>
      <c r="S57" s="34"/>
      <c r="T57" s="34"/>
      <c r="U57" s="34"/>
    </row>
    <row r="58" spans="2:21" ht="15.75" customHeight="1" x14ac:dyDescent="0.15">
      <c r="S58" s="34"/>
      <c r="T58" s="34"/>
      <c r="U58" s="34"/>
    </row>
    <row r="59" spans="2:21" ht="15.75" customHeight="1" x14ac:dyDescent="0.15">
      <c r="C59" s="18"/>
      <c r="E59"/>
      <c r="F59"/>
      <c r="S59" s="34"/>
      <c r="T59" s="34"/>
      <c r="U59" s="34"/>
    </row>
    <row r="60" spans="2:21" ht="15.75" customHeight="1" x14ac:dyDescent="0.15">
      <c r="B60" s="26" t="s">
        <v>67</v>
      </c>
      <c r="S60" s="34"/>
      <c r="T60" s="34"/>
      <c r="U60" s="34"/>
    </row>
    <row r="61" spans="2:21" ht="15.75" customHeight="1" x14ac:dyDescent="0.15">
      <c r="S61" s="34"/>
      <c r="T61" s="34"/>
      <c r="U61" s="34"/>
    </row>
    <row r="62" spans="2:21" ht="15.75" customHeight="1" x14ac:dyDescent="0.15">
      <c r="C62" s="18"/>
      <c r="S62" s="34"/>
      <c r="T62" s="34"/>
      <c r="U62" s="34"/>
    </row>
    <row r="63" spans="2:21" ht="15.75" customHeight="1" x14ac:dyDescent="0.15">
      <c r="B63" s="26" t="s">
        <v>63</v>
      </c>
      <c r="S63" s="34"/>
      <c r="T63" s="34"/>
      <c r="U63" s="34"/>
    </row>
    <row r="64" spans="2:21" ht="15.75" customHeight="1" x14ac:dyDescent="0.15">
      <c r="C64" s="18"/>
      <c r="S64" s="34"/>
      <c r="T64" s="34"/>
      <c r="U64" s="34"/>
    </row>
    <row r="65" spans="2:21" ht="15.75" customHeight="1" x14ac:dyDescent="0.15">
      <c r="S65" s="34"/>
      <c r="T65" s="34"/>
      <c r="U65" s="34"/>
    </row>
    <row r="66" spans="2:21" ht="15.75" customHeight="1" x14ac:dyDescent="0.15">
      <c r="C66" s="37" t="s">
        <v>109</v>
      </c>
      <c r="D66" s="19" t="str">
        <f>$H$46</f>
        <v/>
      </c>
      <c r="E66" s="1" t="s">
        <v>110</v>
      </c>
      <c r="S66" s="34"/>
      <c r="T66" s="34"/>
      <c r="U66" s="34"/>
    </row>
    <row r="67" spans="2:21" ht="15.75" customHeight="1" x14ac:dyDescent="0.15">
      <c r="C67" s="37" t="s">
        <v>64</v>
      </c>
      <c r="D67" s="20" t="str">
        <f>IF(ISBLANK($G$10),"",$G$7)</f>
        <v/>
      </c>
      <c r="E67" s="26" t="s">
        <v>50</v>
      </c>
      <c r="F67" s="26" t="s">
        <v>51</v>
      </c>
      <c r="G67" s="37" t="s">
        <v>111</v>
      </c>
      <c r="H67" s="21" t="str">
        <f>IF(ISBLANK($G$10),"",1/SQRT($H$46*$H$53)*(1460-296*$H$53/($G$7-15)+1))</f>
        <v/>
      </c>
      <c r="S67" s="34"/>
      <c r="T67" s="34"/>
      <c r="U67" s="34"/>
    </row>
    <row r="68" spans="2:21" ht="15.75" customHeight="1" x14ac:dyDescent="0.15">
      <c r="S68" s="34"/>
      <c r="T68" s="34"/>
      <c r="U68" s="34"/>
    </row>
    <row r="69" spans="2:21" ht="15.75" customHeight="1" x14ac:dyDescent="0.15">
      <c r="C69" s="18"/>
      <c r="F69" s="26" t="s">
        <v>52</v>
      </c>
      <c r="G69" s="37" t="s">
        <v>65</v>
      </c>
      <c r="H69" s="19" t="str">
        <f>IF(ISBLANK($G$10),"",0.00201*$H$46*($G$7-15)*(2.3*LOG($H$67,10)+1/$H$67-1))</f>
        <v/>
      </c>
      <c r="I69" s="1" t="s">
        <v>88</v>
      </c>
      <c r="S69" s="34"/>
      <c r="T69" s="34"/>
      <c r="U69" s="34"/>
    </row>
    <row r="70" spans="2:21" ht="15.75" customHeight="1" x14ac:dyDescent="0.15">
      <c r="S70" s="34"/>
      <c r="T70" s="34"/>
      <c r="U70" s="34"/>
    </row>
    <row r="71" spans="2:21" ht="15.75" customHeight="1" x14ac:dyDescent="0.15">
      <c r="B71" s="26" t="s">
        <v>66</v>
      </c>
      <c r="S71" s="34"/>
      <c r="T71" s="34"/>
      <c r="U71" s="34"/>
    </row>
    <row r="72" spans="2:21" ht="15.75" customHeight="1" x14ac:dyDescent="0.15">
      <c r="S72" s="34"/>
      <c r="T72" s="34"/>
      <c r="U72" s="34"/>
    </row>
    <row r="73" spans="2:21" ht="15.75" customHeight="1" x14ac:dyDescent="0.15">
      <c r="C73" s="18"/>
      <c r="H73" s="19" t="str">
        <f>IF(ISBLANK($G$10),"",0.795*SQRT($H$46*$H$53)/(1+(2.58/$H$53)))</f>
        <v/>
      </c>
      <c r="I73" s="1" t="s">
        <v>112</v>
      </c>
    </row>
    <row r="74" spans="2:21" ht="15.75" customHeight="1" x14ac:dyDescent="0.15">
      <c r="E74"/>
    </row>
    <row r="75" spans="2:21" ht="15.75" customHeight="1" x14ac:dyDescent="0.15">
      <c r="B75" s="26" t="s">
        <v>68</v>
      </c>
    </row>
    <row r="76" spans="2:21" ht="15.75" customHeight="1" x14ac:dyDescent="0.15">
      <c r="C76" s="1" t="s">
        <v>34</v>
      </c>
      <c r="D76" s="20" t="str">
        <f>IF($G$14="有","有",IF($G$14="無","無","　"))</f>
        <v>　</v>
      </c>
    </row>
    <row r="77" spans="2:21" ht="15.75" customHeight="1" x14ac:dyDescent="0.15">
      <c r="C77" s="37" t="s">
        <v>113</v>
      </c>
      <c r="D77" s="20" t="str">
        <f>IF(ISBLANK($G$10),"",$G$9)</f>
        <v/>
      </c>
      <c r="E77" s="26" t="s">
        <v>114</v>
      </c>
    </row>
    <row r="78" spans="2:21" ht="15.75" customHeight="1" x14ac:dyDescent="0.15">
      <c r="C78" s="38" t="s">
        <v>115</v>
      </c>
      <c r="H78" s="19" t="str">
        <f>IF(ISBLANK($G$10),"",IF($D$76="無",$G$9+0.65*($H$69+$H$73),$G$9))</f>
        <v/>
      </c>
      <c r="I78" s="1" t="s">
        <v>116</v>
      </c>
    </row>
    <row r="79" spans="2:21" ht="15.75" customHeight="1" x14ac:dyDescent="0.15">
      <c r="C79" s="22" t="s">
        <v>75</v>
      </c>
    </row>
    <row r="81" spans="2:21" ht="15.75" customHeight="1" x14ac:dyDescent="0.15">
      <c r="B81" s="1" t="s">
        <v>35</v>
      </c>
    </row>
    <row r="82" spans="2:21" ht="15.75" customHeight="1" x14ac:dyDescent="0.15">
      <c r="B82" s="26" t="s">
        <v>73</v>
      </c>
      <c r="F82" s="20" t="str">
        <f>IF(ISBLANK($G$4),"",$G$4)</f>
        <v/>
      </c>
      <c r="G82" s="26" t="s">
        <v>117</v>
      </c>
    </row>
    <row r="83" spans="2:21" ht="15.75" customHeight="1" x14ac:dyDescent="0.15">
      <c r="C83" s="38" t="s">
        <v>118</v>
      </c>
      <c r="G83" s="33"/>
      <c r="H83" s="19" t="str">
        <f>IF(ISBLANK($G$10),"",ROUND($F$82*0.001*$H$78*$H$78,2))</f>
        <v/>
      </c>
      <c r="I83" s="1" t="s">
        <v>119</v>
      </c>
    </row>
    <row r="84" spans="2:21" s="42" customFormat="1" ht="15.75" customHeight="1" x14ac:dyDescent="0.15">
      <c r="C84" s="43"/>
      <c r="G84" s="33"/>
    </row>
    <row r="85" spans="2:21" ht="15.75" customHeight="1" x14ac:dyDescent="0.15">
      <c r="B85" s="26" t="s">
        <v>71</v>
      </c>
      <c r="S85" s="34"/>
      <c r="T85" s="34"/>
      <c r="U85" s="34"/>
    </row>
    <row r="86" spans="2:21" ht="15.75" customHeight="1" x14ac:dyDescent="0.15">
      <c r="B86" s="26" t="s">
        <v>72</v>
      </c>
      <c r="S86" s="34"/>
      <c r="T86" s="34"/>
      <c r="U86" s="34"/>
    </row>
    <row r="87" spans="2:21" ht="15.75" customHeight="1" x14ac:dyDescent="0.15">
      <c r="C87" s="38" t="s">
        <v>120</v>
      </c>
      <c r="H87" s="19">
        <f>0</f>
        <v>0</v>
      </c>
      <c r="I87" s="1" t="s">
        <v>121</v>
      </c>
    </row>
    <row r="89" spans="2:21" ht="15.75" customHeight="1" x14ac:dyDescent="0.15">
      <c r="C89" s="41" t="s">
        <v>122</v>
      </c>
      <c r="D89" s="23" t="str">
        <f>IF(H83=H87,"=",IF(H83&lt;H87,"&lt;","&gt;"))</f>
        <v>&gt;</v>
      </c>
      <c r="E89" s="40" t="s">
        <v>123</v>
      </c>
      <c r="F89" s="24" t="str">
        <f>IF(G83&lt;H87,"排出基準を超過しています","排出基準以内です")</f>
        <v>排出基準以内です</v>
      </c>
      <c r="G89" s="25"/>
    </row>
    <row r="91" spans="2:21" ht="15.75" customHeight="1" x14ac:dyDescent="0.15">
      <c r="B91" s="1" t="s">
        <v>36</v>
      </c>
    </row>
    <row r="92" spans="2:21" ht="15.75" customHeight="1" x14ac:dyDescent="0.15">
      <c r="C92" s="38" t="s">
        <v>124</v>
      </c>
      <c r="F92" s="19" t="str">
        <f>IF(ISBLANK($G$10),"",$H$87*1000/$H$78/$H$78)</f>
        <v/>
      </c>
    </row>
  </sheetData>
  <protectedRanges>
    <protectedRange sqref="G4:G14" name="範囲1"/>
  </protectedRanges>
  <mergeCells count="19">
    <mergeCell ref="V3:W3"/>
    <mergeCell ref="V4:W4"/>
    <mergeCell ref="V5:W5"/>
    <mergeCell ref="V6:W6"/>
    <mergeCell ref="B2:J2"/>
    <mergeCell ref="C4:E4"/>
    <mergeCell ref="C5:C6"/>
    <mergeCell ref="H10:I10"/>
    <mergeCell ref="C8:E8"/>
    <mergeCell ref="D6:E6"/>
    <mergeCell ref="D5:E5"/>
    <mergeCell ref="C9:C14"/>
    <mergeCell ref="D10:E10"/>
    <mergeCell ref="D12:D13"/>
    <mergeCell ref="C7:E7"/>
    <mergeCell ref="H14:I14"/>
    <mergeCell ref="D9:E9"/>
    <mergeCell ref="D11:E11"/>
    <mergeCell ref="D14:E14"/>
  </mergeCells>
  <phoneticPr fontId="1"/>
  <conditionalFormatting sqref="D11:H11">
    <cfRule type="expression" dxfId="1" priority="1" stopIfTrue="1">
      <formula>$G$10="□"</formula>
    </cfRule>
  </conditionalFormatting>
  <conditionalFormatting sqref="D12:H13">
    <cfRule type="expression" dxfId="0" priority="2" stopIfTrue="1">
      <formula>$G$10="○"</formula>
    </cfRule>
  </conditionalFormatting>
  <dataValidations count="4">
    <dataValidation type="list" allowBlank="1" showInputMessage="1" showErrorMessage="1" sqref="G4" xr:uid="{6EE89893-6B45-4C45-AF21-98CBB845E903}">
      <formula1>$S$4:$T$4</formula1>
    </dataValidation>
    <dataValidation type="list" allowBlank="1" showInputMessage="1" showErrorMessage="1" sqref="G5" xr:uid="{9A55A411-3338-4A60-AFE7-BF278BF1C48F}">
      <formula1>$S$5</formula1>
    </dataValidation>
    <dataValidation type="list" allowBlank="1" showInputMessage="1" showErrorMessage="1" sqref="G10" xr:uid="{97D88BAD-CA63-429B-BBB1-0DDAED61B223}">
      <formula1>$S$10:$T$10</formula1>
    </dataValidation>
    <dataValidation type="list" allowBlank="1" showInputMessage="1" showErrorMessage="1" sqref="G14" xr:uid="{18A7EDFB-979E-445B-8337-417822501C35}">
      <formula1>$S$14:$T$14</formula1>
    </dataValidation>
  </dataValidations>
  <pageMargins left="0.75" right="0.75" top="1" bottom="1" header="0.51200000000000001" footer="0.51200000000000001"/>
  <pageSetup paperSize="9" scale="66" orientation="portrait" horizontalDpi="300" verticalDpi="300" r:id="rId1"/>
  <headerFooter alignWithMargins="0"/>
  <rowBreaks count="1" manualBreakCount="1">
    <brk id="49" min="1" max="9" man="1"/>
  </rowBreaks>
  <colBreaks count="2" manualBreakCount="2">
    <brk id="15" max="92" man="1"/>
    <brk id="18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</vt:lpstr>
      <vt:lpstr>計算書!Print_Area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2025-10-23T09:12:59Z</dcterms:created>
  <dcterms:modified xsi:type="dcterms:W3CDTF">2025-10-23T09:13:04Z</dcterms:modified>
  <cp:category/>
</cp:coreProperties>
</file>