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02BAEFAF-45B0-4E33-8B43-54A9EB4FD718}" xr6:coauthVersionLast="47" xr6:coauthVersionMax="47" xr10:uidLastSave="{00000000-0000-0000-0000-000000000000}"/>
  <bookViews>
    <workbookView xWindow="915" yWindow="735" windowWidth="24075" windowHeight="11100" xr2:uid="{D59642C4-D564-4086-BBDC-4D941B541994}"/>
  </bookViews>
  <sheets>
    <sheet name="液体燃料用" sheetId="1" r:id="rId1"/>
  </sheets>
  <definedNames>
    <definedName name="_xlnm.Print_Area" localSheetId="0">液体燃料用!$A$1:$I$96</definedName>
  </definedNames>
  <calcPr calcId="191029" calcMode="autoNoTable" iterate="1" iterateCount="50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8" i="1" s="1"/>
  <c r="F30" i="1"/>
  <c r="F32" i="1"/>
  <c r="F48" i="1" s="1"/>
  <c r="C42" i="1"/>
  <c r="F54" i="1"/>
  <c r="D67" i="1"/>
  <c r="F67" i="1"/>
  <c r="C80" i="1"/>
  <c r="E85" i="1"/>
  <c r="H96" i="1"/>
  <c r="F88" i="1" l="1"/>
  <c r="F35" i="1"/>
  <c r="E95" i="1"/>
  <c r="F38" i="1" l="1"/>
  <c r="F51" i="1" s="1"/>
  <c r="F41" i="1"/>
  <c r="F66" i="1" l="1"/>
  <c r="F43" i="1"/>
  <c r="F55" i="1" s="1"/>
  <c r="F76" i="1" l="1"/>
  <c r="F69" i="1"/>
  <c r="F72" i="1" s="1"/>
  <c r="F81" i="1" l="1"/>
  <c r="F87" i="1" l="1"/>
  <c r="E96" i="1"/>
  <c r="E93" i="1"/>
  <c r="E90" i="1" l="1"/>
  <c r="H95" i="1"/>
  <c r="C90" i="1"/>
</calcChain>
</file>

<file path=xl/sharedStrings.xml><?xml version="1.0" encoding="utf-8"?>
<sst xmlns="http://schemas.openxmlformats.org/spreadsheetml/2006/main" count="145" uniqueCount="128">
  <si>
    <t>排出基準計算書</t>
    <rPh sb="0" eb="2">
      <t>ハイシュツ</t>
    </rPh>
    <rPh sb="2" eb="4">
      <t>キジュン</t>
    </rPh>
    <rPh sb="4" eb="7">
      <t>ケイサンショ</t>
    </rPh>
    <phoneticPr fontId="2"/>
  </si>
  <si>
    <t>１　計算条件</t>
    <rPh sb="2" eb="4">
      <t>ケイサン</t>
    </rPh>
    <rPh sb="4" eb="6">
      <t>ジョウケン</t>
    </rPh>
    <phoneticPr fontId="2"/>
  </si>
  <si>
    <t>Ｋ値</t>
    <rPh sb="1" eb="2">
      <t>チ</t>
    </rPh>
    <phoneticPr fontId="2"/>
  </si>
  <si>
    <t>燃料</t>
    <rPh sb="0" eb="2">
      <t>ネンリョウ</t>
    </rPh>
    <phoneticPr fontId="2"/>
  </si>
  <si>
    <t>比重</t>
    <rPh sb="0" eb="2">
      <t>ヒジュウ</t>
    </rPh>
    <phoneticPr fontId="2"/>
  </si>
  <si>
    <t>硫黄分</t>
    <rPh sb="0" eb="3">
      <t>イオウブン</t>
    </rPh>
    <phoneticPr fontId="2"/>
  </si>
  <si>
    <t>水素分</t>
    <rPh sb="0" eb="2">
      <t>スイソ</t>
    </rPh>
    <rPh sb="2" eb="3">
      <t>ブン</t>
    </rPh>
    <phoneticPr fontId="2"/>
  </si>
  <si>
    <t>高(総)発熱量</t>
    <rPh sb="0" eb="1">
      <t>コウ</t>
    </rPh>
    <rPh sb="2" eb="3">
      <t>ソウ</t>
    </rPh>
    <rPh sb="4" eb="6">
      <t>ハツネツ</t>
    </rPh>
    <rPh sb="6" eb="7">
      <t>リョウ</t>
    </rPh>
    <phoneticPr fontId="2"/>
  </si>
  <si>
    <t>排出ガス温度</t>
    <rPh sb="0" eb="2">
      <t>ハイシュツ</t>
    </rPh>
    <rPh sb="4" eb="6">
      <t>オンド</t>
    </rPh>
    <phoneticPr fontId="2"/>
  </si>
  <si>
    <t>空気比(空気過剰係数)</t>
    <rPh sb="0" eb="2">
      <t>クウキ</t>
    </rPh>
    <rPh sb="2" eb="3">
      <t>ヒ</t>
    </rPh>
    <rPh sb="4" eb="6">
      <t>クウキ</t>
    </rPh>
    <rPh sb="6" eb="8">
      <t>カジョウ</t>
    </rPh>
    <rPh sb="8" eb="10">
      <t>ケイスウ</t>
    </rPh>
    <phoneticPr fontId="2"/>
  </si>
  <si>
    <t>煙突</t>
    <rPh sb="0" eb="2">
      <t>エントツ</t>
    </rPh>
    <phoneticPr fontId="2"/>
  </si>
  <si>
    <t>ＧＬ高さ</t>
    <rPh sb="2" eb="3">
      <t>タカ</t>
    </rPh>
    <phoneticPr fontId="2"/>
  </si>
  <si>
    <t>煙突傘の有無</t>
    <rPh sb="0" eb="2">
      <t>エントツ</t>
    </rPh>
    <rPh sb="2" eb="3">
      <t>カサ</t>
    </rPh>
    <rPh sb="4" eb="6">
      <t>ウム</t>
    </rPh>
    <phoneticPr fontId="2"/>
  </si>
  <si>
    <t>１時間当り最大消費量</t>
    <rPh sb="1" eb="3">
      <t>ジカン</t>
    </rPh>
    <rPh sb="3" eb="4">
      <t>ア</t>
    </rPh>
    <rPh sb="5" eb="7">
      <t>サイダイ</t>
    </rPh>
    <rPh sb="7" eb="10">
      <t>ショウヒリョウ</t>
    </rPh>
    <phoneticPr fontId="2"/>
  </si>
  <si>
    <t>w</t>
    <phoneticPr fontId="2"/>
  </si>
  <si>
    <t>p</t>
    <phoneticPr fontId="2"/>
  </si>
  <si>
    <t>s</t>
    <phoneticPr fontId="2"/>
  </si>
  <si>
    <t>h</t>
    <phoneticPr fontId="2"/>
  </si>
  <si>
    <t>t</t>
    <phoneticPr fontId="2"/>
  </si>
  <si>
    <t>m</t>
    <phoneticPr fontId="2"/>
  </si>
  <si>
    <t>d</t>
    <phoneticPr fontId="2"/>
  </si>
  <si>
    <t>２　排出ガス量の計算</t>
    <rPh sb="2" eb="4">
      <t>ハイシュツ</t>
    </rPh>
    <rPh sb="6" eb="7">
      <t>リョウ</t>
    </rPh>
    <rPh sb="8" eb="10">
      <t>ケイサン</t>
    </rPh>
    <phoneticPr fontId="2"/>
  </si>
  <si>
    <t>L/h</t>
    <phoneticPr fontId="2"/>
  </si>
  <si>
    <t>%wt</t>
    <phoneticPr fontId="2"/>
  </si>
  <si>
    <t>水分</t>
    <rPh sb="0" eb="2">
      <t>スイブン</t>
    </rPh>
    <phoneticPr fontId="2"/>
  </si>
  <si>
    <t>MJ/kg</t>
    <phoneticPr fontId="2"/>
  </si>
  <si>
    <t>℃</t>
    <phoneticPr fontId="2"/>
  </si>
  <si>
    <r>
      <t>H</t>
    </r>
    <r>
      <rPr>
        <vertAlign val="subscript"/>
        <sz val="11"/>
        <rFont val="ＭＳ Ｐゴシック"/>
        <family val="3"/>
        <charset val="128"/>
      </rPr>
      <t>H</t>
    </r>
    <phoneticPr fontId="2"/>
  </si>
  <si>
    <t>0:無，1:有</t>
    <rPh sb="2" eb="3">
      <t>ナ</t>
    </rPh>
    <rPh sb="6" eb="7">
      <t>ア</t>
    </rPh>
    <phoneticPr fontId="2"/>
  </si>
  <si>
    <r>
      <t>H</t>
    </r>
    <r>
      <rPr>
        <vertAlign val="subscript"/>
        <sz val="11"/>
        <rFont val="ＭＳ Ｐゴシック"/>
        <family val="3"/>
        <charset val="128"/>
      </rPr>
      <t>L</t>
    </r>
    <r>
      <rPr>
        <sz val="11"/>
        <rFont val="ＭＳ Ｐ明朝"/>
        <family val="1"/>
        <charset val="128"/>
      </rPr>
      <t xml:space="preserve"> = </t>
    </r>
    <r>
      <rPr>
        <i/>
        <sz val="11"/>
        <rFont val="ＭＳ Ｐゴシック"/>
        <family val="3"/>
        <charset val="128"/>
      </rPr>
      <t>H</t>
    </r>
    <r>
      <rPr>
        <vertAlign val="subscript"/>
        <sz val="11"/>
        <rFont val="ＭＳ Ｐゴシック"/>
        <family val="3"/>
        <charset val="128"/>
      </rPr>
      <t>H</t>
    </r>
    <r>
      <rPr>
        <sz val="11"/>
        <rFont val="ＭＳ Ｐ明朝"/>
        <family val="1"/>
        <charset val="128"/>
      </rPr>
      <t>-2512[(9</t>
    </r>
    <r>
      <rPr>
        <i/>
        <sz val="11"/>
        <rFont val="ＭＳ Ｐゴシック"/>
        <family val="3"/>
        <charset val="128"/>
      </rPr>
      <t>h</t>
    </r>
    <r>
      <rPr>
        <sz val="11"/>
        <rFont val="ＭＳ Ｐ明朝"/>
        <family val="1"/>
        <charset val="128"/>
      </rPr>
      <t>+</t>
    </r>
    <r>
      <rPr>
        <i/>
        <sz val="11"/>
        <rFont val="ＭＳ Ｐゴシック"/>
        <family val="3"/>
        <charset val="128"/>
      </rPr>
      <t>w</t>
    </r>
    <r>
      <rPr>
        <vertAlign val="subscript"/>
        <sz val="11"/>
        <rFont val="ＭＳ Ｐゴシック"/>
        <family val="3"/>
        <charset val="128"/>
      </rPr>
      <t>0</t>
    </r>
    <r>
      <rPr>
        <sz val="11"/>
        <rFont val="ＭＳ Ｐ明朝"/>
        <family val="1"/>
        <charset val="128"/>
      </rPr>
      <t>)/100] =</t>
    </r>
    <phoneticPr fontId="2"/>
  </si>
  <si>
    <r>
      <t>　（１）低位発熱量(</t>
    </r>
    <r>
      <rPr>
        <i/>
        <sz val="11"/>
        <rFont val="ＭＳ Ｐゴシック"/>
        <family val="3"/>
        <charset val="128"/>
      </rPr>
      <t>H</t>
    </r>
    <r>
      <rPr>
        <vertAlign val="subscript"/>
        <sz val="11"/>
        <rFont val="ＭＳ Ｐゴシック"/>
        <family val="3"/>
        <charset val="128"/>
      </rPr>
      <t>L</t>
    </r>
    <r>
      <rPr>
        <sz val="11"/>
        <rFont val="ＭＳ Ｐ明朝"/>
        <family val="1"/>
        <charset val="128"/>
      </rPr>
      <t>)</t>
    </r>
    <rPh sb="4" eb="6">
      <t>テイイ</t>
    </rPh>
    <rPh sb="6" eb="8">
      <t>ハツネツ</t>
    </rPh>
    <rPh sb="8" eb="9">
      <t>リョウ</t>
    </rPh>
    <phoneticPr fontId="2"/>
  </si>
  <si>
    <r>
      <t>　（２）理論燃焼ガス量(</t>
    </r>
    <r>
      <rPr>
        <i/>
        <sz val="11"/>
        <rFont val="ＭＳ Ｐゴシック"/>
        <family val="3"/>
        <charset val="128"/>
      </rPr>
      <t>G</t>
    </r>
    <r>
      <rPr>
        <vertAlign val="subscript"/>
        <sz val="11"/>
        <rFont val="ＭＳ Ｐゴシック"/>
        <family val="3"/>
        <charset val="128"/>
      </rPr>
      <t>0</t>
    </r>
    <r>
      <rPr>
        <sz val="11"/>
        <rFont val="ＭＳ Ｐ明朝"/>
        <family val="1"/>
        <charset val="128"/>
      </rPr>
      <t>)</t>
    </r>
    <rPh sb="4" eb="6">
      <t>リロン</t>
    </rPh>
    <rPh sb="6" eb="8">
      <t>ネンショウ</t>
    </rPh>
    <rPh sb="10" eb="11">
      <t>リョウ</t>
    </rPh>
    <phoneticPr fontId="2"/>
  </si>
  <si>
    <r>
      <t>G</t>
    </r>
    <r>
      <rPr>
        <vertAlign val="subscript"/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 xml:space="preserve"> = </t>
    </r>
    <r>
      <rPr>
        <sz val="11"/>
        <rFont val="ＭＳ Ｐ明朝"/>
        <family val="1"/>
        <charset val="128"/>
      </rPr>
      <t>0.265</t>
    </r>
    <r>
      <rPr>
        <sz val="11"/>
        <rFont val="ＭＳ Ｐゴシック"/>
        <family val="3"/>
        <charset val="128"/>
      </rPr>
      <t>×</t>
    </r>
    <r>
      <rPr>
        <i/>
        <sz val="11"/>
        <rFont val="ＭＳ Ｐゴシック"/>
        <family val="3"/>
        <charset val="128"/>
      </rPr>
      <t>H</t>
    </r>
    <r>
      <rPr>
        <vertAlign val="subscript"/>
        <sz val="11"/>
        <rFont val="ＭＳ Ｐゴシック"/>
        <family val="3"/>
        <charset val="128"/>
      </rPr>
      <t>L</t>
    </r>
    <r>
      <rPr>
        <sz val="11"/>
        <rFont val="ＭＳ Ｐゴシック"/>
        <family val="3"/>
        <charset val="128"/>
      </rPr>
      <t xml:space="preserve"> =</t>
    </r>
    <phoneticPr fontId="2"/>
  </si>
  <si>
    <r>
      <t>　（３）理論空気量(</t>
    </r>
    <r>
      <rPr>
        <i/>
        <sz val="11"/>
        <rFont val="ＭＳ Ｐゴシック"/>
        <family val="3"/>
        <charset val="128"/>
      </rPr>
      <t>A</t>
    </r>
    <r>
      <rPr>
        <vertAlign val="subscript"/>
        <sz val="11"/>
        <rFont val="ＭＳ Ｐゴシック"/>
        <family val="3"/>
        <charset val="128"/>
      </rPr>
      <t>0</t>
    </r>
    <r>
      <rPr>
        <sz val="11"/>
        <rFont val="ＭＳ Ｐ明朝"/>
        <family val="1"/>
        <charset val="128"/>
      </rPr>
      <t>)</t>
    </r>
    <rPh sb="4" eb="6">
      <t>リロン</t>
    </rPh>
    <rPh sb="6" eb="8">
      <t>クウキ</t>
    </rPh>
    <rPh sb="8" eb="9">
      <t>リョウ</t>
    </rPh>
    <phoneticPr fontId="2"/>
  </si>
  <si>
    <r>
      <t>G</t>
    </r>
    <r>
      <rPr>
        <vertAlign val="subscript"/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 xml:space="preserve"> = </t>
    </r>
    <r>
      <rPr>
        <sz val="11"/>
        <rFont val="ＭＳ Ｐ明朝"/>
        <family val="1"/>
        <charset val="128"/>
      </rPr>
      <t>0.203</t>
    </r>
    <r>
      <rPr>
        <sz val="11"/>
        <rFont val="ＭＳ Ｐゴシック"/>
        <family val="3"/>
        <charset val="128"/>
      </rPr>
      <t>×</t>
    </r>
    <r>
      <rPr>
        <i/>
        <sz val="11"/>
        <rFont val="ＭＳ Ｐゴシック"/>
        <family val="3"/>
        <charset val="128"/>
      </rPr>
      <t>H</t>
    </r>
    <r>
      <rPr>
        <vertAlign val="subscript"/>
        <sz val="11"/>
        <rFont val="ＭＳ Ｐゴシック"/>
        <family val="3"/>
        <charset val="128"/>
      </rPr>
      <t>L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明朝"/>
        <family val="1"/>
        <charset val="128"/>
      </rPr>
      <t xml:space="preserve">+ 2.0 </t>
    </r>
    <r>
      <rPr>
        <sz val="11"/>
        <rFont val="ＭＳ Ｐゴシック"/>
        <family val="3"/>
        <charset val="128"/>
      </rPr>
      <t>=</t>
    </r>
    <phoneticPr fontId="2"/>
  </si>
  <si>
    <t>　（４）燃料使用量の重量換算</t>
    <rPh sb="4" eb="6">
      <t>ネンリョウ</t>
    </rPh>
    <rPh sb="6" eb="9">
      <t>シヨウリョウ</t>
    </rPh>
    <rPh sb="10" eb="12">
      <t>ジュウリョウ</t>
    </rPh>
    <rPh sb="12" eb="14">
      <t>カンサン</t>
    </rPh>
    <phoneticPr fontId="2"/>
  </si>
  <si>
    <r>
      <t>W</t>
    </r>
    <r>
      <rPr>
        <sz val="11"/>
        <rFont val="ＭＳ Ｐ明朝"/>
        <family val="1"/>
        <charset val="128"/>
      </rPr>
      <t xml:space="preserve"> =</t>
    </r>
    <r>
      <rPr>
        <i/>
        <sz val="11"/>
        <rFont val="ＭＳ Ｐゴシック"/>
        <family val="3"/>
        <charset val="128"/>
      </rPr>
      <t>w</t>
    </r>
    <r>
      <rPr>
        <sz val="11"/>
        <rFont val="ＭＳ Ｐ明朝"/>
        <family val="1"/>
        <charset val="128"/>
      </rPr>
      <t>×</t>
    </r>
    <r>
      <rPr>
        <i/>
        <sz val="11"/>
        <rFont val="ＭＳ Ｐゴシック"/>
        <family val="3"/>
        <charset val="128"/>
      </rPr>
      <t>p</t>
    </r>
    <r>
      <rPr>
        <sz val="11"/>
        <rFont val="ＭＳ Ｐ明朝"/>
        <family val="1"/>
        <charset val="128"/>
      </rPr>
      <t xml:space="preserve"> =</t>
    </r>
    <phoneticPr fontId="2"/>
  </si>
  <si>
    <t>kg/h</t>
    <phoneticPr fontId="2"/>
  </si>
  <si>
    <t>　低位発熱量から，理論空気量と理論燃焼ガス量を略算し次の式で求めます。</t>
    <rPh sb="1" eb="3">
      <t>テイイ</t>
    </rPh>
    <rPh sb="3" eb="5">
      <t>ハツネツ</t>
    </rPh>
    <rPh sb="5" eb="6">
      <t>リョウ</t>
    </rPh>
    <rPh sb="9" eb="11">
      <t>リロン</t>
    </rPh>
    <rPh sb="11" eb="13">
      <t>クウキ</t>
    </rPh>
    <rPh sb="13" eb="14">
      <t>リョウ</t>
    </rPh>
    <rPh sb="15" eb="17">
      <t>リロン</t>
    </rPh>
    <rPh sb="17" eb="19">
      <t>ネンショウ</t>
    </rPh>
    <rPh sb="21" eb="22">
      <t>リョウ</t>
    </rPh>
    <rPh sb="23" eb="24">
      <t>リャク</t>
    </rPh>
    <rPh sb="24" eb="25">
      <t>サン</t>
    </rPh>
    <rPh sb="26" eb="27">
      <t>ツギ</t>
    </rPh>
    <rPh sb="28" eb="29">
      <t>シキ</t>
    </rPh>
    <rPh sb="30" eb="31">
      <t>モト</t>
    </rPh>
    <phoneticPr fontId="2"/>
  </si>
  <si>
    <t>　（５）排出ガス量</t>
    <rPh sb="4" eb="6">
      <t>ハイシュツ</t>
    </rPh>
    <rPh sb="8" eb="9">
      <t>リョウ</t>
    </rPh>
    <phoneticPr fontId="2"/>
  </si>
  <si>
    <r>
      <t>　　ア　0℃，１気圧における１時間当たりの湿り排出ガス量(</t>
    </r>
    <r>
      <rPr>
        <i/>
        <sz val="11"/>
        <rFont val="ＭＳ Ｐゴシック"/>
        <family val="3"/>
        <charset val="128"/>
      </rPr>
      <t>Q</t>
    </r>
    <r>
      <rPr>
        <vertAlign val="subscript"/>
        <sz val="11"/>
        <rFont val="ＭＳ Ｐゴシック"/>
        <family val="3"/>
        <charset val="128"/>
      </rPr>
      <t>W</t>
    </r>
    <r>
      <rPr>
        <sz val="11"/>
        <rFont val="ＭＳ Ｐ明朝"/>
        <family val="1"/>
        <charset val="128"/>
      </rPr>
      <t>)</t>
    </r>
    <rPh sb="8" eb="10">
      <t>キアツ</t>
    </rPh>
    <rPh sb="15" eb="17">
      <t>ジカン</t>
    </rPh>
    <rPh sb="17" eb="18">
      <t>ア</t>
    </rPh>
    <rPh sb="21" eb="22">
      <t>シメ</t>
    </rPh>
    <rPh sb="23" eb="25">
      <t>ハイシュツ</t>
    </rPh>
    <rPh sb="27" eb="28">
      <t>リョウ</t>
    </rPh>
    <phoneticPr fontId="2"/>
  </si>
  <si>
    <r>
      <t>Q</t>
    </r>
    <r>
      <rPr>
        <i/>
        <vertAlign val="subscript"/>
        <sz val="11"/>
        <rFont val="ＭＳ Ｐゴシック"/>
        <family val="3"/>
        <charset val="128"/>
      </rPr>
      <t xml:space="preserve">W </t>
    </r>
    <r>
      <rPr>
        <sz val="11"/>
        <rFont val="ＭＳ Ｐゴシック"/>
        <family val="3"/>
        <charset val="128"/>
      </rPr>
      <t>=</t>
    </r>
    <r>
      <rPr>
        <i/>
        <sz val="11"/>
        <rFont val="ＭＳ Ｐゴシック"/>
        <family val="3"/>
        <charset val="128"/>
      </rPr>
      <t xml:space="preserve"> W </t>
    </r>
    <r>
      <rPr>
        <sz val="11"/>
        <rFont val="ＭＳ Ｐゴシック"/>
        <family val="3"/>
        <charset val="128"/>
      </rPr>
      <t>[</t>
    </r>
    <r>
      <rPr>
        <i/>
        <sz val="11"/>
        <rFont val="ＭＳ Ｐゴシック"/>
        <family val="3"/>
        <charset val="128"/>
      </rPr>
      <t>G</t>
    </r>
    <r>
      <rPr>
        <vertAlign val="subscript"/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+</t>
    </r>
    <r>
      <rPr>
        <sz val="11"/>
        <rFont val="ＭＳ Ｐ明朝"/>
        <family val="1"/>
        <charset val="128"/>
      </rPr>
      <t>(</t>
    </r>
    <r>
      <rPr>
        <i/>
        <sz val="11"/>
        <rFont val="ＭＳ Ｐゴシック"/>
        <family val="3"/>
        <charset val="128"/>
      </rPr>
      <t>m</t>
    </r>
    <r>
      <rPr>
        <sz val="11"/>
        <rFont val="ＭＳ Ｐゴシック"/>
        <family val="3"/>
        <charset val="128"/>
      </rPr>
      <t>-1)</t>
    </r>
    <r>
      <rPr>
        <i/>
        <sz val="11"/>
        <rFont val="ＭＳ Ｐゴシック"/>
        <family val="3"/>
        <charset val="128"/>
      </rPr>
      <t>A</t>
    </r>
    <r>
      <rPr>
        <vertAlign val="subscript"/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]</t>
    </r>
    <phoneticPr fontId="2"/>
  </si>
  <si>
    <r>
      <t>　　イ　0℃，１気圧における１時間当たりの乾き排出ガス量(</t>
    </r>
    <r>
      <rPr>
        <i/>
        <sz val="11"/>
        <rFont val="ＭＳ Ｐゴシック"/>
        <family val="3"/>
        <charset val="128"/>
      </rPr>
      <t>Q</t>
    </r>
    <r>
      <rPr>
        <vertAlign val="subscript"/>
        <sz val="11"/>
        <rFont val="ＭＳ Ｐゴシック"/>
        <family val="3"/>
        <charset val="128"/>
      </rPr>
      <t>D</t>
    </r>
    <r>
      <rPr>
        <sz val="11"/>
        <rFont val="ＭＳ Ｐ明朝"/>
        <family val="1"/>
        <charset val="128"/>
      </rPr>
      <t>)</t>
    </r>
    <rPh sb="8" eb="10">
      <t>キアツ</t>
    </rPh>
    <rPh sb="15" eb="17">
      <t>ジカン</t>
    </rPh>
    <rPh sb="17" eb="18">
      <t>ア</t>
    </rPh>
    <rPh sb="21" eb="22">
      <t>カワ</t>
    </rPh>
    <rPh sb="23" eb="25">
      <t>ハイシュツ</t>
    </rPh>
    <rPh sb="27" eb="28">
      <t>リョウ</t>
    </rPh>
    <phoneticPr fontId="2"/>
  </si>
  <si>
    <r>
      <t>Q</t>
    </r>
    <r>
      <rPr>
        <vertAlign val="subscript"/>
        <sz val="11"/>
        <rFont val="ＭＳ Ｐゴシック"/>
        <family val="3"/>
        <charset val="128"/>
      </rPr>
      <t>W</t>
    </r>
    <r>
      <rPr>
        <i/>
        <vertAlign val="subscript"/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=</t>
    </r>
    <r>
      <rPr>
        <i/>
        <sz val="11"/>
        <rFont val="ＭＳ Ｐゴシック"/>
        <family val="3"/>
        <charset val="128"/>
      </rPr>
      <t xml:space="preserve"> W </t>
    </r>
    <r>
      <rPr>
        <sz val="11"/>
        <rFont val="ＭＳ Ｐゴシック"/>
        <family val="3"/>
        <charset val="128"/>
      </rPr>
      <t>[</t>
    </r>
    <r>
      <rPr>
        <i/>
        <sz val="11"/>
        <rFont val="ＭＳ Ｐゴシック"/>
        <family val="3"/>
        <charset val="128"/>
      </rPr>
      <t>G</t>
    </r>
    <r>
      <rPr>
        <vertAlign val="subscript"/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+</t>
    </r>
    <r>
      <rPr>
        <sz val="11"/>
        <rFont val="ＭＳ Ｐ明朝"/>
        <family val="1"/>
        <charset val="128"/>
      </rPr>
      <t>(</t>
    </r>
    <r>
      <rPr>
        <i/>
        <sz val="11"/>
        <rFont val="ＭＳ Ｐゴシック"/>
        <family val="3"/>
        <charset val="128"/>
      </rPr>
      <t>m</t>
    </r>
    <r>
      <rPr>
        <sz val="11"/>
        <rFont val="ＭＳ Ｐゴシック"/>
        <family val="3"/>
        <charset val="128"/>
      </rPr>
      <t>-1)</t>
    </r>
    <r>
      <rPr>
        <i/>
        <sz val="11"/>
        <rFont val="ＭＳ Ｐゴシック"/>
        <family val="3"/>
        <charset val="128"/>
      </rPr>
      <t>A</t>
    </r>
    <r>
      <rPr>
        <vertAlign val="subscript"/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]</t>
    </r>
    <r>
      <rPr>
        <sz val="11"/>
        <rFont val="ＭＳ Ｐ明朝"/>
        <family val="1"/>
        <charset val="128"/>
      </rPr>
      <t xml:space="preserve"> =</t>
    </r>
    <phoneticPr fontId="2"/>
  </si>
  <si>
    <r>
      <t>Q</t>
    </r>
    <r>
      <rPr>
        <vertAlign val="subscript"/>
        <sz val="11"/>
        <rFont val="ＭＳ Ｐゴシック"/>
        <family val="3"/>
        <charset val="128"/>
      </rPr>
      <t>D</t>
    </r>
    <r>
      <rPr>
        <i/>
        <vertAlign val="subscript"/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=</t>
    </r>
    <r>
      <rPr>
        <i/>
        <sz val="11"/>
        <rFont val="ＭＳ Ｐゴシック"/>
        <family val="3"/>
        <charset val="128"/>
      </rPr>
      <t xml:space="preserve"> Q</t>
    </r>
    <r>
      <rPr>
        <vertAlign val="subscript"/>
        <sz val="11"/>
        <rFont val="ＭＳ Ｐゴシック"/>
        <family val="3"/>
        <charset val="128"/>
      </rPr>
      <t>W</t>
    </r>
    <r>
      <rPr>
        <i/>
        <sz val="11"/>
        <rFont val="ＭＳ Ｐゴシック"/>
        <family val="3"/>
        <charset val="128"/>
      </rPr>
      <t xml:space="preserve"> </t>
    </r>
    <r>
      <rPr>
        <sz val="11"/>
        <rFont val="ＭＳ Ｐ明朝"/>
        <family val="1"/>
        <charset val="128"/>
      </rPr>
      <t>- [(22.4/18)×</t>
    </r>
    <r>
      <rPr>
        <i/>
        <sz val="11"/>
        <rFont val="ＭＳ Ｐゴシック"/>
        <family val="3"/>
        <charset val="128"/>
      </rPr>
      <t>W</t>
    </r>
    <r>
      <rPr>
        <sz val="11"/>
        <rFont val="ＭＳ Ｐ明朝"/>
        <family val="1"/>
        <charset val="128"/>
      </rPr>
      <t>×(</t>
    </r>
    <r>
      <rPr>
        <i/>
        <sz val="11"/>
        <rFont val="ＭＳ Ｐゴシック"/>
        <family val="3"/>
        <charset val="128"/>
      </rPr>
      <t>w</t>
    </r>
    <r>
      <rPr>
        <vertAlign val="subscript"/>
        <sz val="11"/>
        <rFont val="ＭＳ Ｐゴシック"/>
        <family val="3"/>
        <charset val="128"/>
      </rPr>
      <t>0</t>
    </r>
    <r>
      <rPr>
        <sz val="11"/>
        <rFont val="ＭＳ Ｐ明朝"/>
        <family val="1"/>
        <charset val="128"/>
      </rPr>
      <t>+9</t>
    </r>
    <r>
      <rPr>
        <i/>
        <sz val="11"/>
        <rFont val="ＭＳ Ｐゴシック"/>
        <family val="3"/>
        <charset val="128"/>
      </rPr>
      <t>h</t>
    </r>
    <r>
      <rPr>
        <sz val="11"/>
        <rFont val="ＭＳ Ｐ明朝"/>
        <family val="1"/>
        <charset val="128"/>
      </rPr>
      <t>)/100] =</t>
    </r>
    <phoneticPr fontId="2"/>
  </si>
  <si>
    <t>　　ウ　15℃における排出ガス量（Q')</t>
    <rPh sb="11" eb="13">
      <t>ハイシュツ</t>
    </rPh>
    <rPh sb="15" eb="16">
      <t>リョウ</t>
    </rPh>
    <phoneticPr fontId="2"/>
  </si>
  <si>
    <r>
      <t>Q</t>
    </r>
    <r>
      <rPr>
        <sz val="11"/>
        <rFont val="ＭＳ Ｐ明朝"/>
        <family val="1"/>
        <charset val="128"/>
      </rPr>
      <t xml:space="preserve">' = </t>
    </r>
    <r>
      <rPr>
        <i/>
        <sz val="11"/>
        <rFont val="ＭＳ Ｐゴシック"/>
        <family val="3"/>
        <charset val="128"/>
      </rPr>
      <t>Q</t>
    </r>
    <r>
      <rPr>
        <vertAlign val="subscript"/>
        <sz val="11"/>
        <rFont val="ＭＳ Ｐゴシック"/>
        <family val="3"/>
        <charset val="128"/>
      </rPr>
      <t>W</t>
    </r>
    <r>
      <rPr>
        <sz val="11"/>
        <rFont val="ＭＳ Ｐ明朝"/>
        <family val="1"/>
        <charset val="128"/>
      </rPr>
      <t xml:space="preserve"> × (273+15)/273 × 1/(60×60) =</t>
    </r>
    <phoneticPr fontId="2"/>
  </si>
  <si>
    <r>
      <t>m</t>
    </r>
    <r>
      <rPr>
        <vertAlign val="superscript"/>
        <sz val="11"/>
        <rFont val="ＭＳ Ｐゴシック"/>
        <family val="3"/>
        <charset val="128"/>
      </rPr>
      <t>3</t>
    </r>
    <r>
      <rPr>
        <vertAlign val="subscript"/>
        <sz val="11"/>
        <rFont val="ＭＳ Ｐゴシック"/>
        <family val="3"/>
        <charset val="128"/>
      </rPr>
      <t>１５℃</t>
    </r>
    <r>
      <rPr>
        <sz val="11"/>
        <rFont val="ＭＳ Ｐ明朝"/>
        <family val="1"/>
        <charset val="128"/>
      </rPr>
      <t>/s</t>
    </r>
    <phoneticPr fontId="2"/>
  </si>
  <si>
    <t>　　エ　排出ガス温度</t>
    <rPh sb="4" eb="6">
      <t>ハイシュツ</t>
    </rPh>
    <rPh sb="8" eb="10">
      <t>オンド</t>
    </rPh>
    <phoneticPr fontId="2"/>
  </si>
  <si>
    <r>
      <t>℃における排出ガス量(</t>
    </r>
    <r>
      <rPr>
        <i/>
        <sz val="11"/>
        <rFont val="ＭＳ Ｐゴシック"/>
        <family val="3"/>
        <charset val="128"/>
      </rPr>
      <t>Q</t>
    </r>
    <r>
      <rPr>
        <sz val="11"/>
        <rFont val="ＭＳ Ｐ明朝"/>
        <family val="1"/>
        <charset val="128"/>
      </rPr>
      <t>')</t>
    </r>
    <rPh sb="5" eb="7">
      <t>ハイシュツ</t>
    </rPh>
    <rPh sb="9" eb="10">
      <t>リョウ</t>
    </rPh>
    <phoneticPr fontId="2"/>
  </si>
  <si>
    <r>
      <t>Q</t>
    </r>
    <r>
      <rPr>
        <sz val="11"/>
        <rFont val="ＭＳ Ｐ明朝"/>
        <family val="1"/>
        <charset val="128"/>
      </rPr>
      <t xml:space="preserve"> = </t>
    </r>
    <r>
      <rPr>
        <i/>
        <sz val="11"/>
        <rFont val="ＭＳ Ｐゴシック"/>
        <family val="3"/>
        <charset val="128"/>
      </rPr>
      <t>Q</t>
    </r>
    <r>
      <rPr>
        <vertAlign val="subscript"/>
        <sz val="11"/>
        <rFont val="ＭＳ Ｐゴシック"/>
        <family val="3"/>
        <charset val="128"/>
      </rPr>
      <t>W</t>
    </r>
    <r>
      <rPr>
        <sz val="11"/>
        <rFont val="ＭＳ Ｐ明朝"/>
        <family val="1"/>
        <charset val="128"/>
      </rPr>
      <t xml:space="preserve"> × (273+</t>
    </r>
    <r>
      <rPr>
        <i/>
        <sz val="11"/>
        <rFont val="ＭＳ Ｐゴシック"/>
        <family val="3"/>
        <charset val="128"/>
      </rPr>
      <t>t</t>
    </r>
    <r>
      <rPr>
        <sz val="11"/>
        <rFont val="ＭＳ Ｐ明朝"/>
        <family val="1"/>
        <charset val="128"/>
      </rPr>
      <t>)/(273+15) =</t>
    </r>
    <phoneticPr fontId="2"/>
  </si>
  <si>
    <r>
      <t>m</t>
    </r>
    <r>
      <rPr>
        <vertAlign val="superscript"/>
        <sz val="11"/>
        <rFont val="ＭＳ Ｐゴシック"/>
        <family val="3"/>
        <charset val="128"/>
      </rPr>
      <t>3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rFont val="ＭＳ Ｐ明朝"/>
        <family val="1"/>
        <charset val="128"/>
      </rPr>
      <t>/s</t>
    </r>
    <phoneticPr fontId="2"/>
  </si>
  <si>
    <r>
      <t>３　　ＳＯｘ排出量(</t>
    </r>
    <r>
      <rPr>
        <i/>
        <sz val="11"/>
        <rFont val="ＭＳ Ｐゴシック"/>
        <family val="3"/>
        <charset val="128"/>
      </rPr>
      <t>q</t>
    </r>
    <r>
      <rPr>
        <sz val="11"/>
        <rFont val="ＭＳ Ｐ明朝"/>
        <family val="1"/>
        <charset val="128"/>
      </rPr>
      <t>')</t>
    </r>
    <rPh sb="6" eb="8">
      <t>ハイシュツ</t>
    </rPh>
    <rPh sb="8" eb="9">
      <t>リョウ</t>
    </rPh>
    <phoneticPr fontId="2"/>
  </si>
  <si>
    <r>
      <t>　燃料１kg当りのSOx排出量 = (22.4/32)×</t>
    </r>
    <r>
      <rPr>
        <i/>
        <sz val="11"/>
        <rFont val="ＭＳ Ｐゴシック"/>
        <family val="3"/>
        <charset val="128"/>
      </rPr>
      <t>s</t>
    </r>
    <r>
      <rPr>
        <sz val="11"/>
        <rFont val="ＭＳ Ｐ明朝"/>
        <family val="1"/>
        <charset val="128"/>
      </rPr>
      <t xml:space="preserve"> = 0.7</t>
    </r>
    <r>
      <rPr>
        <i/>
        <sz val="11"/>
        <rFont val="ＭＳ Ｐゴシック"/>
        <family val="3"/>
        <charset val="128"/>
      </rPr>
      <t>s</t>
    </r>
    <rPh sb="1" eb="3">
      <t>ネンリョウ</t>
    </rPh>
    <rPh sb="6" eb="7">
      <t>アタ</t>
    </rPh>
    <rPh sb="12" eb="14">
      <t>ハイシュツ</t>
    </rPh>
    <rPh sb="14" eb="15">
      <t>リョウ</t>
    </rPh>
    <phoneticPr fontId="2"/>
  </si>
  <si>
    <r>
      <t>(</t>
    </r>
    <r>
      <rPr>
        <i/>
        <sz val="11"/>
        <rFont val="ＭＳ Ｐゴシック"/>
        <family val="3"/>
        <charset val="128"/>
      </rPr>
      <t>s</t>
    </r>
    <r>
      <rPr>
        <sz val="11"/>
        <rFont val="ＭＳ Ｐ明朝"/>
        <family val="1"/>
        <charset val="128"/>
      </rPr>
      <t>:　燃料中の硫黄分)</t>
    </r>
    <rPh sb="4" eb="7">
      <t>ネンリョウチュウ</t>
    </rPh>
    <rPh sb="8" eb="11">
      <t>イオウブン</t>
    </rPh>
    <phoneticPr fontId="2"/>
  </si>
  <si>
    <r>
      <t>q</t>
    </r>
    <r>
      <rPr>
        <sz val="11"/>
        <rFont val="ＭＳ Ｐ明朝"/>
        <family val="1"/>
        <charset val="128"/>
      </rPr>
      <t xml:space="preserve">' = </t>
    </r>
    <r>
      <rPr>
        <i/>
        <sz val="11"/>
        <rFont val="ＭＳ Ｐゴシック"/>
        <family val="3"/>
        <charset val="128"/>
      </rPr>
      <t>W</t>
    </r>
    <r>
      <rPr>
        <sz val="11"/>
        <rFont val="ＭＳ Ｐ明朝"/>
        <family val="1"/>
        <charset val="128"/>
      </rPr>
      <t xml:space="preserve"> × 0.7</t>
    </r>
    <r>
      <rPr>
        <i/>
        <sz val="11"/>
        <rFont val="ＭＳ Ｐゴシック"/>
        <family val="3"/>
        <charset val="128"/>
      </rPr>
      <t>s</t>
    </r>
    <r>
      <rPr>
        <sz val="11"/>
        <rFont val="ＭＳ Ｐ明朝"/>
        <family val="1"/>
        <charset val="128"/>
      </rPr>
      <t xml:space="preserve"> =</t>
    </r>
    <phoneticPr fontId="2"/>
  </si>
  <si>
    <t>４　ＳＯｘ排出量容量比</t>
    <rPh sb="5" eb="7">
      <t>ハイシュツ</t>
    </rPh>
    <rPh sb="7" eb="8">
      <t>リョウ</t>
    </rPh>
    <rPh sb="8" eb="10">
      <t>ヨウリョウ</t>
    </rPh>
    <rPh sb="10" eb="11">
      <t>ヒ</t>
    </rPh>
    <phoneticPr fontId="2"/>
  </si>
  <si>
    <r>
      <t>　W</t>
    </r>
    <r>
      <rPr>
        <sz val="11"/>
        <rFont val="ＭＳ Ｐ明朝"/>
        <family val="1"/>
        <charset val="128"/>
      </rPr>
      <t xml:space="preserve"> [kg/h]での SOx 排出量(</t>
    </r>
    <r>
      <rPr>
        <i/>
        <sz val="11"/>
        <rFont val="ＭＳ Ｐゴシック"/>
        <family val="3"/>
        <charset val="128"/>
      </rPr>
      <t>q</t>
    </r>
    <r>
      <rPr>
        <sz val="11"/>
        <rFont val="ＭＳ Ｐ明朝"/>
        <family val="1"/>
        <charset val="128"/>
      </rPr>
      <t>')は</t>
    </r>
    <rPh sb="16" eb="18">
      <t>ハイシュツ</t>
    </rPh>
    <rPh sb="18" eb="19">
      <t>リョウ</t>
    </rPh>
    <phoneticPr fontId="2"/>
  </si>
  <si>
    <r>
      <t>w</t>
    </r>
    <r>
      <rPr>
        <vertAlign val="subscript"/>
        <sz val="11"/>
        <rFont val="ＭＳ Ｐゴシック"/>
        <family val="3"/>
        <charset val="128"/>
      </rPr>
      <t>0</t>
    </r>
    <phoneticPr fontId="2"/>
  </si>
  <si>
    <r>
      <t>H</t>
    </r>
    <r>
      <rPr>
        <vertAlign val="subscript"/>
        <sz val="11"/>
        <rFont val="ＭＳ Ｐゴシック"/>
        <family val="3"/>
        <charset val="128"/>
      </rPr>
      <t>0</t>
    </r>
    <phoneticPr fontId="2"/>
  </si>
  <si>
    <t>ppm</t>
    <phoneticPr fontId="2"/>
  </si>
  <si>
    <r>
      <t>５　排出ガス速度 (</t>
    </r>
    <r>
      <rPr>
        <i/>
        <sz val="11"/>
        <rFont val="ＭＳ Ｐゴシック"/>
        <family val="3"/>
        <charset val="128"/>
      </rPr>
      <t>V</t>
    </r>
    <r>
      <rPr>
        <sz val="11"/>
        <rFont val="ＭＳ Ｐ明朝"/>
        <family val="1"/>
        <charset val="128"/>
      </rPr>
      <t>)</t>
    </r>
    <rPh sb="2" eb="4">
      <t>ハイシュツ</t>
    </rPh>
    <rPh sb="6" eb="8">
      <t>ソクド</t>
    </rPh>
    <phoneticPr fontId="2"/>
  </si>
  <si>
    <r>
      <t>V</t>
    </r>
    <r>
      <rPr>
        <sz val="11"/>
        <rFont val="ＭＳ Ｐ明朝"/>
        <family val="1"/>
        <charset val="128"/>
      </rPr>
      <t xml:space="preserve"> = 排ガス流量/煙突断面積 =</t>
    </r>
    <rPh sb="4" eb="5">
      <t>ハイ</t>
    </rPh>
    <rPh sb="7" eb="9">
      <t>リュウリョウ</t>
    </rPh>
    <rPh sb="10" eb="12">
      <t>エントツ</t>
    </rPh>
    <rPh sb="12" eb="15">
      <t>ダンメンセキ</t>
    </rPh>
    <phoneticPr fontId="2"/>
  </si>
  <si>
    <t>形状</t>
    <rPh sb="0" eb="2">
      <t>ケイジョウ</t>
    </rPh>
    <phoneticPr fontId="2"/>
  </si>
  <si>
    <t>0:○，1:□</t>
    <phoneticPr fontId="2"/>
  </si>
  <si>
    <t>m</t>
    <phoneticPr fontId="2"/>
  </si>
  <si>
    <r>
      <t>d</t>
    </r>
    <r>
      <rPr>
        <vertAlign val="subscript"/>
        <sz val="11"/>
        <rFont val="ＭＳ Ｐゴシック"/>
        <family val="3"/>
        <charset val="128"/>
      </rPr>
      <t>1</t>
    </r>
    <phoneticPr fontId="2"/>
  </si>
  <si>
    <r>
      <t>d</t>
    </r>
    <r>
      <rPr>
        <vertAlign val="subscript"/>
        <sz val="11"/>
        <rFont val="ＭＳ Ｐゴシック"/>
        <family val="3"/>
        <charset val="128"/>
      </rPr>
      <t>2</t>
    </r>
    <phoneticPr fontId="2"/>
  </si>
  <si>
    <t>縦</t>
    <rPh sb="0" eb="1">
      <t>タテ</t>
    </rPh>
    <phoneticPr fontId="2"/>
  </si>
  <si>
    <t>横</t>
    <rPh sb="0" eb="1">
      <t>ヨコ</t>
    </rPh>
    <phoneticPr fontId="2"/>
  </si>
  <si>
    <r>
      <t xml:space="preserve">容量比(ppm) = </t>
    </r>
    <r>
      <rPr>
        <i/>
        <sz val="11"/>
        <rFont val="ＭＳ Ｐゴシック"/>
        <family val="3"/>
        <charset val="128"/>
      </rPr>
      <t>q</t>
    </r>
    <r>
      <rPr>
        <sz val="11"/>
        <rFont val="ＭＳ Ｐ明朝"/>
        <family val="1"/>
        <charset val="128"/>
      </rPr>
      <t>'/</t>
    </r>
    <r>
      <rPr>
        <i/>
        <sz val="11"/>
        <rFont val="ＭＳ Ｐゴシック"/>
        <family val="3"/>
        <charset val="128"/>
      </rPr>
      <t>Q</t>
    </r>
    <r>
      <rPr>
        <vertAlign val="subscript"/>
        <sz val="11"/>
        <rFont val="ＭＳ Ｐゴシック"/>
        <family val="3"/>
        <charset val="128"/>
      </rPr>
      <t>D</t>
    </r>
    <r>
      <rPr>
        <sz val="11"/>
        <rFont val="ＭＳ Ｐ明朝"/>
        <family val="1"/>
        <charset val="128"/>
      </rPr>
      <t xml:space="preserve"> = </t>
    </r>
    <r>
      <rPr>
        <i/>
        <sz val="11"/>
        <rFont val="ＭＳ Ｐゴシック"/>
        <family val="3"/>
        <charset val="128"/>
      </rPr>
      <t>q</t>
    </r>
    <r>
      <rPr>
        <sz val="11"/>
        <rFont val="ＭＳ Ｐ明朝"/>
        <family val="1"/>
        <charset val="128"/>
      </rPr>
      <t>'/</t>
    </r>
    <r>
      <rPr>
        <i/>
        <sz val="11"/>
        <rFont val="ＭＳ Ｐゴシック"/>
        <family val="3"/>
        <charset val="128"/>
      </rPr>
      <t>Q</t>
    </r>
    <r>
      <rPr>
        <vertAlign val="subscript"/>
        <sz val="11"/>
        <rFont val="ＭＳ Ｐゴシック"/>
        <family val="3"/>
        <charset val="128"/>
      </rPr>
      <t>D</t>
    </r>
    <r>
      <rPr>
        <sz val="11"/>
        <rFont val="ＭＳ Ｐ明朝"/>
        <family val="1"/>
        <charset val="128"/>
      </rPr>
      <t xml:space="preserve"> =</t>
    </r>
    <rPh sb="0" eb="2">
      <t>ヨウリョウ</t>
    </rPh>
    <rPh sb="2" eb="3">
      <t>ヒ</t>
    </rPh>
    <phoneticPr fontId="2"/>
  </si>
  <si>
    <t>煙突断面積 =</t>
    <rPh sb="0" eb="2">
      <t>エントツ</t>
    </rPh>
    <rPh sb="2" eb="5">
      <t>ダンメンセキ</t>
    </rPh>
    <phoneticPr fontId="2"/>
  </si>
  <si>
    <r>
      <t>m</t>
    </r>
    <r>
      <rPr>
        <vertAlign val="superscript"/>
        <sz val="11"/>
        <rFont val="ＭＳ Ｐゴシック"/>
        <family val="3"/>
        <charset val="128"/>
      </rPr>
      <t>2</t>
    </r>
    <phoneticPr fontId="2"/>
  </si>
  <si>
    <t>m/s</t>
    <phoneticPr fontId="2"/>
  </si>
  <si>
    <t>６　補正された排出口の高さ</t>
    <rPh sb="2" eb="4">
      <t>ホセイ</t>
    </rPh>
    <rPh sb="7" eb="9">
      <t>ハイシュツ</t>
    </rPh>
    <rPh sb="9" eb="10">
      <t>コウ</t>
    </rPh>
    <rPh sb="11" eb="12">
      <t>タカ</t>
    </rPh>
    <phoneticPr fontId="2"/>
  </si>
  <si>
    <r>
      <t>H</t>
    </r>
    <r>
      <rPr>
        <vertAlign val="subscript"/>
        <sz val="11"/>
        <rFont val="ＭＳ Ｐゴシック"/>
        <family val="3"/>
        <charset val="128"/>
      </rPr>
      <t>e</t>
    </r>
    <r>
      <rPr>
        <sz val="11"/>
        <rFont val="ＭＳ Ｐ明朝"/>
        <family val="1"/>
        <charset val="128"/>
      </rPr>
      <t xml:space="preserve"> = </t>
    </r>
    <r>
      <rPr>
        <i/>
        <sz val="11"/>
        <rFont val="ＭＳ Ｐゴシック"/>
        <family val="3"/>
        <charset val="128"/>
      </rPr>
      <t>H</t>
    </r>
    <r>
      <rPr>
        <vertAlign val="subscript"/>
        <sz val="11"/>
        <rFont val="ＭＳ Ｐゴシック"/>
        <family val="3"/>
        <charset val="128"/>
      </rPr>
      <t>0</t>
    </r>
    <r>
      <rPr>
        <sz val="11"/>
        <rFont val="ＭＳ Ｐ明朝"/>
        <family val="1"/>
        <charset val="128"/>
      </rPr>
      <t xml:space="preserve"> + 0.65(</t>
    </r>
    <r>
      <rPr>
        <i/>
        <sz val="11"/>
        <rFont val="ＭＳ Ｐゴシック"/>
        <family val="3"/>
        <charset val="128"/>
      </rPr>
      <t>H</t>
    </r>
    <r>
      <rPr>
        <vertAlign val="subscript"/>
        <sz val="11"/>
        <rFont val="ＭＳ Ｐゴシック"/>
        <family val="3"/>
        <charset val="128"/>
      </rPr>
      <t>m</t>
    </r>
    <r>
      <rPr>
        <sz val="11"/>
        <rFont val="ＭＳ Ｐ明朝"/>
        <family val="1"/>
        <charset val="128"/>
      </rPr>
      <t xml:space="preserve"> + </t>
    </r>
    <r>
      <rPr>
        <i/>
        <sz val="11"/>
        <rFont val="ＭＳ Ｐゴシック"/>
        <family val="3"/>
        <charset val="128"/>
      </rPr>
      <t>H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rFont val="ＭＳ Ｐ明朝"/>
        <family val="1"/>
        <charset val="128"/>
      </rPr>
      <t>)</t>
    </r>
    <phoneticPr fontId="2"/>
  </si>
  <si>
    <r>
      <t>　（１）　</t>
    </r>
    <r>
      <rPr>
        <i/>
        <sz val="11"/>
        <rFont val="ＭＳ Ｐゴシック"/>
        <family val="3"/>
        <charset val="128"/>
      </rPr>
      <t>H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rFont val="ＭＳ Ｐ明朝"/>
        <family val="1"/>
        <charset val="128"/>
      </rPr>
      <t xml:space="preserve"> (排ガス温度と大気温度の温度差による上昇高さ）の算出</t>
    </r>
    <rPh sb="9" eb="10">
      <t>ハイ</t>
    </rPh>
    <rPh sb="12" eb="14">
      <t>オンド</t>
    </rPh>
    <rPh sb="15" eb="17">
      <t>タイキ</t>
    </rPh>
    <rPh sb="17" eb="19">
      <t>オンド</t>
    </rPh>
    <rPh sb="20" eb="23">
      <t>オンドサ</t>
    </rPh>
    <rPh sb="26" eb="28">
      <t>ジョウショウ</t>
    </rPh>
    <rPh sb="28" eb="29">
      <t>タカ</t>
    </rPh>
    <rPh sb="32" eb="34">
      <t>サンシュツ</t>
    </rPh>
    <phoneticPr fontId="2"/>
  </si>
  <si>
    <r>
      <t>　　（</t>
    </r>
    <r>
      <rPr>
        <i/>
        <sz val="11"/>
        <rFont val="ＭＳ Ｐゴシック"/>
        <family val="3"/>
        <charset val="128"/>
      </rPr>
      <t xml:space="preserve">J </t>
    </r>
    <r>
      <rPr>
        <sz val="11"/>
        <rFont val="ＭＳ Ｐ明朝"/>
        <family val="1"/>
        <charset val="128"/>
      </rPr>
      <t>の計算)</t>
    </r>
    <rPh sb="6" eb="8">
      <t>ケイサン</t>
    </rPh>
    <phoneticPr fontId="2"/>
  </si>
  <si>
    <r>
      <t>J</t>
    </r>
    <r>
      <rPr>
        <sz val="11"/>
        <rFont val="ＭＳ Ｐ明朝"/>
        <family val="1"/>
        <charset val="128"/>
      </rPr>
      <t xml:space="preserve"> =</t>
    </r>
    <phoneticPr fontId="2"/>
  </si>
  <si>
    <r>
      <t>H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rFont val="ＭＳ Ｐ明朝"/>
        <family val="1"/>
        <charset val="128"/>
      </rPr>
      <t xml:space="preserve"> = 2.01×10</t>
    </r>
    <r>
      <rPr>
        <vertAlign val="superscript"/>
        <sz val="11"/>
        <rFont val="ＭＳ Ｐゴシック"/>
        <family val="3"/>
        <charset val="128"/>
      </rPr>
      <t>-3</t>
    </r>
    <r>
      <rPr>
        <sz val="11"/>
        <rFont val="ＭＳ Ｐ明朝"/>
        <family val="1"/>
        <charset val="128"/>
      </rPr>
      <t>×</t>
    </r>
    <r>
      <rPr>
        <i/>
        <sz val="11"/>
        <rFont val="ＭＳ Ｐゴシック"/>
        <family val="3"/>
        <charset val="128"/>
      </rPr>
      <t>Q</t>
    </r>
    <r>
      <rPr>
        <sz val="11"/>
        <rFont val="ＭＳ Ｐ明朝"/>
        <family val="1"/>
        <charset val="128"/>
      </rPr>
      <t>'×(</t>
    </r>
    <r>
      <rPr>
        <i/>
        <sz val="11"/>
        <rFont val="ＭＳ Ｐゴシック"/>
        <family val="3"/>
        <charset val="128"/>
      </rPr>
      <t xml:space="preserve">T </t>
    </r>
    <r>
      <rPr>
        <sz val="11"/>
        <rFont val="ＭＳ Ｐ明朝"/>
        <family val="1"/>
        <charset val="128"/>
      </rPr>
      <t>- 288)×[2.30log</t>
    </r>
    <r>
      <rPr>
        <i/>
        <sz val="11"/>
        <rFont val="ＭＳ Ｐゴシック"/>
        <family val="3"/>
        <charset val="128"/>
      </rPr>
      <t>J</t>
    </r>
    <r>
      <rPr>
        <sz val="11"/>
        <rFont val="ＭＳ Ｐ明朝"/>
        <family val="1"/>
        <charset val="128"/>
      </rPr>
      <t>+(1/</t>
    </r>
    <r>
      <rPr>
        <i/>
        <sz val="11"/>
        <rFont val="ＭＳ Ｐゴシック"/>
        <family val="3"/>
        <charset val="128"/>
      </rPr>
      <t>J</t>
    </r>
    <r>
      <rPr>
        <sz val="11"/>
        <rFont val="ＭＳ Ｐ明朝"/>
        <family val="1"/>
        <charset val="128"/>
      </rPr>
      <t>)-1]</t>
    </r>
    <phoneticPr fontId="2"/>
  </si>
  <si>
    <r>
      <t>Q</t>
    </r>
    <r>
      <rPr>
        <sz val="11"/>
        <rFont val="ＭＳ Ｐ明朝"/>
        <family val="1"/>
        <charset val="128"/>
      </rPr>
      <t>' =</t>
    </r>
    <phoneticPr fontId="2"/>
  </si>
  <si>
    <r>
      <t>T</t>
    </r>
    <r>
      <rPr>
        <sz val="11"/>
        <rFont val="ＭＳ Ｐ明朝"/>
        <family val="1"/>
        <charset val="128"/>
      </rPr>
      <t xml:space="preserve"> =</t>
    </r>
    <phoneticPr fontId="2"/>
  </si>
  <si>
    <t>273+</t>
    <phoneticPr fontId="2"/>
  </si>
  <si>
    <t>=</t>
    <phoneticPr fontId="2"/>
  </si>
  <si>
    <t>K</t>
    <phoneticPr fontId="2"/>
  </si>
  <si>
    <r>
      <t>J</t>
    </r>
    <r>
      <rPr>
        <sz val="11"/>
        <rFont val="ＭＳ Ｐ明朝"/>
        <family val="1"/>
        <charset val="128"/>
      </rPr>
      <t xml:space="preserve"> =</t>
    </r>
    <phoneticPr fontId="2"/>
  </si>
  <si>
    <r>
      <t>H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rFont val="ＭＳ Ｐ明朝"/>
        <family val="1"/>
        <charset val="128"/>
      </rPr>
      <t xml:space="preserve"> = 2.01×10</t>
    </r>
    <r>
      <rPr>
        <vertAlign val="superscript"/>
        <sz val="11"/>
        <rFont val="ＭＳ Ｐゴシック"/>
        <family val="3"/>
        <charset val="128"/>
      </rPr>
      <t>-3</t>
    </r>
    <r>
      <rPr>
        <sz val="11"/>
        <rFont val="ＭＳ Ｐ明朝"/>
        <family val="1"/>
        <charset val="128"/>
      </rPr>
      <t>×</t>
    </r>
    <r>
      <rPr>
        <i/>
        <sz val="11"/>
        <rFont val="ＭＳ Ｐゴシック"/>
        <family val="3"/>
        <charset val="128"/>
      </rPr>
      <t>Q</t>
    </r>
    <r>
      <rPr>
        <sz val="11"/>
        <rFont val="ＭＳ Ｐ明朝"/>
        <family val="1"/>
        <charset val="128"/>
      </rPr>
      <t>'×(</t>
    </r>
    <r>
      <rPr>
        <i/>
        <sz val="11"/>
        <rFont val="ＭＳ Ｐゴシック"/>
        <family val="3"/>
        <charset val="128"/>
      </rPr>
      <t xml:space="preserve">T </t>
    </r>
    <r>
      <rPr>
        <sz val="11"/>
        <rFont val="ＭＳ Ｐ明朝"/>
        <family val="1"/>
        <charset val="128"/>
      </rPr>
      <t>- 288)×[2.30log</t>
    </r>
    <r>
      <rPr>
        <i/>
        <sz val="11"/>
        <rFont val="ＭＳ Ｐゴシック"/>
        <family val="3"/>
        <charset val="128"/>
      </rPr>
      <t>J</t>
    </r>
    <r>
      <rPr>
        <sz val="11"/>
        <rFont val="ＭＳ Ｐ明朝"/>
        <family val="1"/>
        <charset val="128"/>
      </rPr>
      <t>+(1/</t>
    </r>
    <r>
      <rPr>
        <i/>
        <sz val="11"/>
        <rFont val="ＭＳ Ｐゴシック"/>
        <family val="3"/>
        <charset val="128"/>
      </rPr>
      <t>J</t>
    </r>
    <r>
      <rPr>
        <sz val="11"/>
        <rFont val="ＭＳ Ｐ明朝"/>
        <family val="1"/>
        <charset val="128"/>
      </rPr>
      <t>)-1] =</t>
    </r>
    <phoneticPr fontId="2"/>
  </si>
  <si>
    <t>頭部の内径(形状:○）</t>
    <rPh sb="0" eb="2">
      <t>トウブ</t>
    </rPh>
    <rPh sb="3" eb="5">
      <t>ナイケイ</t>
    </rPh>
    <rPh sb="6" eb="8">
      <t>ケイジョウ</t>
    </rPh>
    <phoneticPr fontId="2"/>
  </si>
  <si>
    <t>頭部の
(形状:□)</t>
    <rPh sb="0" eb="2">
      <t>トウブ</t>
    </rPh>
    <rPh sb="5" eb="7">
      <t>ケイジョウ</t>
    </rPh>
    <phoneticPr fontId="2"/>
  </si>
  <si>
    <r>
      <t>　（２）　</t>
    </r>
    <r>
      <rPr>
        <i/>
        <sz val="11"/>
        <rFont val="ＭＳ Ｐゴシック"/>
        <family val="3"/>
        <charset val="128"/>
      </rPr>
      <t>H</t>
    </r>
    <r>
      <rPr>
        <vertAlign val="subscript"/>
        <sz val="11"/>
        <rFont val="ＭＳ Ｐゴシック"/>
        <family val="3"/>
        <charset val="128"/>
      </rPr>
      <t>m</t>
    </r>
    <r>
      <rPr>
        <sz val="11"/>
        <rFont val="ＭＳ Ｐ明朝"/>
        <family val="1"/>
        <charset val="128"/>
      </rPr>
      <t>（排出口における上向きの運動量による上昇高さ）の算出</t>
    </r>
    <rPh sb="8" eb="10">
      <t>ハイシュツ</t>
    </rPh>
    <rPh sb="10" eb="11">
      <t>コウ</t>
    </rPh>
    <rPh sb="15" eb="17">
      <t>ウエムキ</t>
    </rPh>
    <rPh sb="19" eb="21">
      <t>ウンドウ</t>
    </rPh>
    <rPh sb="21" eb="22">
      <t>リョウ</t>
    </rPh>
    <rPh sb="25" eb="27">
      <t>ジョウショウ</t>
    </rPh>
    <rPh sb="27" eb="28">
      <t>タカ</t>
    </rPh>
    <rPh sb="31" eb="33">
      <t>サンシュツ</t>
    </rPh>
    <phoneticPr fontId="2"/>
  </si>
  <si>
    <t>　次の式で求めます。</t>
    <rPh sb="1" eb="2">
      <t>ツギ</t>
    </rPh>
    <rPh sb="3" eb="4">
      <t>シキ</t>
    </rPh>
    <rPh sb="5" eb="6">
      <t>モト</t>
    </rPh>
    <phoneticPr fontId="2"/>
  </si>
  <si>
    <r>
      <t>　排出口の実高さに，煙の運動量と温度差による上昇分を補正し有効高さ(</t>
    </r>
    <r>
      <rPr>
        <i/>
        <sz val="11"/>
        <rFont val="ＭＳ Ｐゴシック"/>
        <family val="3"/>
        <charset val="128"/>
      </rPr>
      <t>H</t>
    </r>
    <r>
      <rPr>
        <vertAlign val="subscript"/>
        <sz val="11"/>
        <rFont val="ＭＳ Ｐゴシック"/>
        <family val="3"/>
        <charset val="128"/>
      </rPr>
      <t>e</t>
    </r>
    <r>
      <rPr>
        <sz val="11"/>
        <rFont val="ＭＳ Ｐ明朝"/>
        <family val="1"/>
        <charset val="128"/>
      </rPr>
      <t>)を</t>
    </r>
    <rPh sb="1" eb="3">
      <t>ハイシュツ</t>
    </rPh>
    <rPh sb="3" eb="4">
      <t>コウ</t>
    </rPh>
    <rPh sb="5" eb="6">
      <t>ジツ</t>
    </rPh>
    <rPh sb="6" eb="7">
      <t>タカ</t>
    </rPh>
    <rPh sb="10" eb="11">
      <t>ケムリ</t>
    </rPh>
    <rPh sb="12" eb="14">
      <t>ウンドウ</t>
    </rPh>
    <rPh sb="14" eb="15">
      <t>リョウ</t>
    </rPh>
    <rPh sb="16" eb="19">
      <t>オンドサ</t>
    </rPh>
    <rPh sb="22" eb="25">
      <t>ジョウショウブン</t>
    </rPh>
    <rPh sb="26" eb="28">
      <t>ホセイ</t>
    </rPh>
    <rPh sb="29" eb="31">
      <t>ユウコウ</t>
    </rPh>
    <rPh sb="31" eb="32">
      <t>タカ</t>
    </rPh>
    <phoneticPr fontId="2"/>
  </si>
  <si>
    <r>
      <t>H</t>
    </r>
    <r>
      <rPr>
        <vertAlign val="subscript"/>
        <sz val="11"/>
        <rFont val="ＭＳ Ｐゴシック"/>
        <family val="3"/>
        <charset val="128"/>
      </rPr>
      <t>m</t>
    </r>
    <r>
      <rPr>
        <sz val="11"/>
        <rFont val="ＭＳ Ｐ明朝"/>
        <family val="1"/>
        <charset val="128"/>
      </rPr>
      <t xml:space="preserve"> =</t>
    </r>
    <phoneticPr fontId="2"/>
  </si>
  <si>
    <r>
      <t>　（３）　有効高さ (</t>
    </r>
    <r>
      <rPr>
        <i/>
        <sz val="11"/>
        <rFont val="ＭＳ Ｐゴシック"/>
        <family val="3"/>
        <charset val="128"/>
      </rPr>
      <t>H</t>
    </r>
    <r>
      <rPr>
        <vertAlign val="subscript"/>
        <sz val="11"/>
        <rFont val="ＭＳ Ｐゴシック"/>
        <family val="3"/>
        <charset val="128"/>
      </rPr>
      <t>e</t>
    </r>
    <r>
      <rPr>
        <sz val="11"/>
        <rFont val="ＭＳ Ｐ明朝"/>
        <family val="1"/>
        <charset val="128"/>
      </rPr>
      <t>) の算出</t>
    </r>
    <rPh sb="5" eb="7">
      <t>ユウコウ</t>
    </rPh>
    <rPh sb="7" eb="8">
      <t>タカ</t>
    </rPh>
    <rPh sb="16" eb="18">
      <t>サンシュツ</t>
    </rPh>
    <phoneticPr fontId="2"/>
  </si>
  <si>
    <t>[℃] =</t>
    <phoneticPr fontId="2"/>
  </si>
  <si>
    <r>
      <t>H</t>
    </r>
    <r>
      <rPr>
        <vertAlign val="subscript"/>
        <sz val="11"/>
        <rFont val="ＭＳ Ｐゴシック"/>
        <family val="3"/>
        <charset val="128"/>
      </rPr>
      <t>e</t>
    </r>
    <r>
      <rPr>
        <sz val="11"/>
        <rFont val="ＭＳ Ｐ明朝"/>
        <family val="1"/>
        <charset val="128"/>
      </rPr>
      <t xml:space="preserve"> = </t>
    </r>
    <r>
      <rPr>
        <i/>
        <sz val="11"/>
        <rFont val="ＭＳ Ｐゴシック"/>
        <family val="3"/>
        <charset val="128"/>
      </rPr>
      <t>H</t>
    </r>
    <r>
      <rPr>
        <vertAlign val="subscript"/>
        <sz val="11"/>
        <rFont val="ＭＳ Ｐゴシック"/>
        <family val="3"/>
        <charset val="128"/>
      </rPr>
      <t>0</t>
    </r>
    <r>
      <rPr>
        <sz val="11"/>
        <rFont val="ＭＳ Ｐ明朝"/>
        <family val="1"/>
        <charset val="128"/>
      </rPr>
      <t xml:space="preserve"> + 0.65(</t>
    </r>
    <r>
      <rPr>
        <i/>
        <sz val="11"/>
        <rFont val="ＭＳ Ｐゴシック"/>
        <family val="3"/>
        <charset val="128"/>
      </rPr>
      <t>H</t>
    </r>
    <r>
      <rPr>
        <vertAlign val="subscript"/>
        <sz val="11"/>
        <rFont val="ＭＳ Ｐゴシック"/>
        <family val="3"/>
        <charset val="128"/>
      </rPr>
      <t>m</t>
    </r>
    <r>
      <rPr>
        <sz val="11"/>
        <rFont val="ＭＳ Ｐ明朝"/>
        <family val="1"/>
        <charset val="128"/>
      </rPr>
      <t xml:space="preserve"> + </t>
    </r>
    <r>
      <rPr>
        <i/>
        <sz val="11"/>
        <rFont val="ＭＳ Ｐゴシック"/>
        <family val="3"/>
        <charset val="128"/>
      </rPr>
      <t>H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rFont val="ＭＳ Ｐ明朝"/>
        <family val="1"/>
        <charset val="128"/>
      </rPr>
      <t>) =</t>
    </r>
    <phoneticPr fontId="2"/>
  </si>
  <si>
    <t>傘の有無：</t>
    <rPh sb="0" eb="1">
      <t>カサ</t>
    </rPh>
    <rPh sb="2" eb="4">
      <t>ウム</t>
    </rPh>
    <phoneticPr fontId="2"/>
  </si>
  <si>
    <r>
      <t xml:space="preserve">※煙突に傘がある場合には，補正せず </t>
    </r>
    <r>
      <rPr>
        <i/>
        <sz val="11"/>
        <rFont val="ＭＳ Ｐゴシック"/>
        <family val="3"/>
        <charset val="128"/>
      </rPr>
      <t>H</t>
    </r>
    <r>
      <rPr>
        <vertAlign val="subscript"/>
        <sz val="11"/>
        <rFont val="ＭＳ Ｐゴシック"/>
        <family val="3"/>
        <charset val="128"/>
      </rPr>
      <t>e</t>
    </r>
    <r>
      <rPr>
        <sz val="11"/>
        <rFont val="ＭＳ Ｐゴシック"/>
        <family val="3"/>
        <charset val="128"/>
      </rPr>
      <t xml:space="preserve"> = </t>
    </r>
    <r>
      <rPr>
        <i/>
        <sz val="11"/>
        <rFont val="ＭＳ Ｐゴシック"/>
        <family val="3"/>
        <charset val="128"/>
      </rPr>
      <t>H</t>
    </r>
    <r>
      <rPr>
        <vertAlign val="subscript"/>
        <sz val="11"/>
        <rFont val="ＭＳ Ｐゴシック"/>
        <family val="3"/>
        <charset val="128"/>
      </rPr>
      <t xml:space="preserve">0 </t>
    </r>
    <r>
      <rPr>
        <sz val="11"/>
        <rFont val="ＭＳ Ｐゴシック"/>
        <family val="3"/>
        <charset val="128"/>
      </rPr>
      <t>となります。</t>
    </r>
    <rPh sb="1" eb="3">
      <t>エントツ</t>
    </rPh>
    <rPh sb="4" eb="5">
      <t>カサ</t>
    </rPh>
    <rPh sb="8" eb="10">
      <t>バアイ</t>
    </rPh>
    <rPh sb="13" eb="15">
      <t>ホセイ</t>
    </rPh>
    <phoneticPr fontId="2"/>
  </si>
  <si>
    <t>７　排出基準の計算</t>
    <rPh sb="2" eb="4">
      <t>ハイシュツ</t>
    </rPh>
    <rPh sb="4" eb="6">
      <t>キジュン</t>
    </rPh>
    <rPh sb="7" eb="9">
      <t>ケイサン</t>
    </rPh>
    <phoneticPr fontId="2"/>
  </si>
  <si>
    <t>　当地域における排出基準に係るK値は</t>
    <rPh sb="1" eb="4">
      <t>トウチイキ</t>
    </rPh>
    <rPh sb="8" eb="10">
      <t>ハイシュツ</t>
    </rPh>
    <rPh sb="10" eb="12">
      <t>キジュン</t>
    </rPh>
    <rPh sb="13" eb="14">
      <t>カカ</t>
    </rPh>
    <rPh sb="16" eb="17">
      <t>チ</t>
    </rPh>
    <phoneticPr fontId="2"/>
  </si>
  <si>
    <t>ですから，</t>
    <phoneticPr fontId="2"/>
  </si>
  <si>
    <r>
      <t>q</t>
    </r>
    <r>
      <rPr>
        <sz val="11"/>
        <rFont val="ＭＳ Ｐ明朝"/>
        <family val="1"/>
        <charset val="128"/>
      </rPr>
      <t xml:space="preserve"> = </t>
    </r>
    <r>
      <rPr>
        <i/>
        <sz val="11"/>
        <rFont val="ＭＳ Ｐゴシック"/>
        <family val="3"/>
        <charset val="128"/>
      </rPr>
      <t>K</t>
    </r>
    <r>
      <rPr>
        <sz val="11"/>
        <rFont val="ＭＳ Ｐ明朝"/>
        <family val="1"/>
        <charset val="128"/>
      </rPr>
      <t xml:space="preserve"> × 10</t>
    </r>
    <r>
      <rPr>
        <vertAlign val="superscript"/>
        <sz val="11"/>
        <rFont val="ＭＳ Ｐゴシック"/>
        <family val="3"/>
        <charset val="128"/>
      </rPr>
      <t>-3</t>
    </r>
    <r>
      <rPr>
        <sz val="11"/>
        <rFont val="ＭＳ Ｐ明朝"/>
        <family val="1"/>
        <charset val="128"/>
      </rPr>
      <t xml:space="preserve"> (</t>
    </r>
    <r>
      <rPr>
        <i/>
        <sz val="11"/>
        <rFont val="ＭＳ Ｐゴシック"/>
        <family val="3"/>
        <charset val="128"/>
      </rPr>
      <t>H</t>
    </r>
    <r>
      <rPr>
        <vertAlign val="subscript"/>
        <sz val="11"/>
        <rFont val="ＭＳ Ｐゴシック"/>
        <family val="3"/>
        <charset val="128"/>
      </rPr>
      <t>e</t>
    </r>
    <r>
      <rPr>
        <sz val="11"/>
        <rFont val="ＭＳ Ｐ明朝"/>
        <family val="1"/>
        <charset val="128"/>
      </rPr>
      <t>)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 xml:space="preserve"> =</t>
    </r>
    <phoneticPr fontId="2"/>
  </si>
  <si>
    <r>
      <t>m</t>
    </r>
    <r>
      <rPr>
        <vertAlign val="superscript"/>
        <sz val="11"/>
        <rFont val="ＭＳ Ｐゴシック"/>
        <family val="3"/>
        <charset val="128"/>
      </rPr>
      <t>3</t>
    </r>
    <r>
      <rPr>
        <i/>
        <vertAlign val="subscript"/>
        <sz val="11"/>
        <rFont val="ＭＳ Ｐゴシック"/>
        <family val="3"/>
        <charset val="128"/>
      </rPr>
      <t>N</t>
    </r>
    <r>
      <rPr>
        <sz val="11"/>
        <rFont val="ＭＳ Ｐ明朝"/>
        <family val="1"/>
        <charset val="128"/>
      </rPr>
      <t>/h</t>
    </r>
    <phoneticPr fontId="2"/>
  </si>
  <si>
    <r>
      <t>m</t>
    </r>
    <r>
      <rPr>
        <vertAlign val="superscript"/>
        <sz val="11"/>
        <rFont val="ＭＳ Ｐゴシック"/>
        <family val="3"/>
        <charset val="128"/>
      </rPr>
      <t>3</t>
    </r>
    <r>
      <rPr>
        <vertAlign val="subscript"/>
        <sz val="11"/>
        <rFont val="ＭＳ Ｐゴシック"/>
        <family val="3"/>
        <charset val="128"/>
      </rPr>
      <t>N</t>
    </r>
    <r>
      <rPr>
        <sz val="11"/>
        <rFont val="ＭＳ Ｐ明朝"/>
        <family val="1"/>
        <charset val="128"/>
      </rPr>
      <t>/h</t>
    </r>
    <phoneticPr fontId="2"/>
  </si>
  <si>
    <r>
      <t>m</t>
    </r>
    <r>
      <rPr>
        <vertAlign val="superscript"/>
        <sz val="11"/>
        <rFont val="ＭＳ Ｐゴシック"/>
        <family val="3"/>
        <charset val="128"/>
      </rPr>
      <t>3</t>
    </r>
    <r>
      <rPr>
        <vertAlign val="subscript"/>
        <sz val="11"/>
        <rFont val="ＭＳ Ｐゴシック"/>
        <family val="3"/>
        <charset val="128"/>
      </rPr>
      <t>N</t>
    </r>
    <r>
      <rPr>
        <sz val="11"/>
        <rFont val="ＭＳ Ｐ明朝"/>
        <family val="1"/>
        <charset val="128"/>
      </rPr>
      <t>/kg</t>
    </r>
    <phoneticPr fontId="2"/>
  </si>
  <si>
    <r>
      <t>q</t>
    </r>
    <r>
      <rPr>
        <sz val="11"/>
        <rFont val="ＭＳ Ｐ明朝"/>
        <family val="1"/>
        <charset val="128"/>
      </rPr>
      <t>' =</t>
    </r>
    <phoneticPr fontId="2"/>
  </si>
  <si>
    <t>q</t>
    <phoneticPr fontId="2"/>
  </si>
  <si>
    <r>
      <t>q</t>
    </r>
    <r>
      <rPr>
        <sz val="11"/>
        <rFont val="ＭＳ Ｐ明朝"/>
        <family val="1"/>
        <charset val="128"/>
      </rPr>
      <t>'　となり，</t>
    </r>
    <phoneticPr fontId="2"/>
  </si>
  <si>
    <t>＜参考＞</t>
    <rPh sb="1" eb="3">
      <t>サンコウ</t>
    </rPh>
    <phoneticPr fontId="2"/>
  </si>
  <si>
    <r>
      <t>K</t>
    </r>
    <r>
      <rPr>
        <sz val="11"/>
        <rFont val="ＭＳ Ｐ明朝"/>
        <family val="1"/>
        <charset val="128"/>
      </rPr>
      <t xml:space="preserve">' = </t>
    </r>
    <r>
      <rPr>
        <i/>
        <sz val="11"/>
        <rFont val="ＭＳ Ｐゴシック"/>
        <family val="3"/>
        <charset val="128"/>
      </rPr>
      <t>q</t>
    </r>
    <r>
      <rPr>
        <sz val="11"/>
        <rFont val="ＭＳ Ｐ明朝"/>
        <family val="1"/>
        <charset val="128"/>
      </rPr>
      <t>'×1000/(</t>
    </r>
    <r>
      <rPr>
        <i/>
        <sz val="11"/>
        <rFont val="ＭＳ Ｐゴシック"/>
        <family val="3"/>
        <charset val="128"/>
      </rPr>
      <t>H</t>
    </r>
    <r>
      <rPr>
        <vertAlign val="subscript"/>
        <sz val="11"/>
        <rFont val="ＭＳ Ｐゴシック"/>
        <family val="3"/>
        <charset val="128"/>
      </rPr>
      <t>e</t>
    </r>
    <r>
      <rPr>
        <sz val="11"/>
        <rFont val="ＭＳ Ｐ明朝"/>
        <family val="1"/>
        <charset val="128"/>
      </rPr>
      <t>)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　=</t>
    </r>
    <phoneticPr fontId="2"/>
  </si>
  <si>
    <r>
      <t>特Ａ重油の最大硫黄分s</t>
    </r>
    <r>
      <rPr>
        <vertAlign val="subscript"/>
        <sz val="11"/>
        <rFont val="ＭＳ Ｐゴシック"/>
        <family val="3"/>
        <charset val="128"/>
      </rPr>
      <t>MAX</t>
    </r>
    <r>
      <rPr>
        <sz val="11"/>
        <rFont val="ＭＳ Ｐ明朝"/>
        <family val="1"/>
        <charset val="128"/>
      </rPr>
      <t xml:space="preserve"> = 0.5% から計算すると</t>
    </r>
    <rPh sb="0" eb="1">
      <t>トク</t>
    </rPh>
    <rPh sb="2" eb="4">
      <t>ジュウユ</t>
    </rPh>
    <rPh sb="5" eb="7">
      <t>サイダイ</t>
    </rPh>
    <rPh sb="7" eb="10">
      <t>イオウブン</t>
    </rPh>
    <rPh sb="24" eb="26">
      <t>ケイサン</t>
    </rPh>
    <phoneticPr fontId="2"/>
  </si>
  <si>
    <r>
      <t>q</t>
    </r>
    <r>
      <rPr>
        <sz val="11"/>
        <rFont val="ＭＳ Ｐ明朝"/>
        <family val="1"/>
        <charset val="128"/>
      </rPr>
      <t>'</t>
    </r>
    <r>
      <rPr>
        <vertAlign val="subscript"/>
        <sz val="11"/>
        <rFont val="ＭＳ Ｐゴシック"/>
        <family val="3"/>
        <charset val="128"/>
      </rPr>
      <t>MAX</t>
    </r>
    <r>
      <rPr>
        <sz val="11"/>
        <rFont val="ＭＳ Ｐ明朝"/>
        <family val="1"/>
        <charset val="128"/>
      </rPr>
      <t xml:space="preserve"> =</t>
    </r>
    <phoneticPr fontId="2"/>
  </si>
  <si>
    <r>
      <t>K</t>
    </r>
    <r>
      <rPr>
        <sz val="11"/>
        <rFont val="ＭＳ Ｐ明朝"/>
        <family val="1"/>
        <charset val="128"/>
      </rPr>
      <t>'</t>
    </r>
    <r>
      <rPr>
        <vertAlign val="subscript"/>
        <sz val="11"/>
        <rFont val="ＭＳ Ｐゴシック"/>
        <family val="3"/>
        <charset val="128"/>
      </rPr>
      <t>MAX</t>
    </r>
    <r>
      <rPr>
        <sz val="11"/>
        <rFont val="ＭＳ Ｐ明朝"/>
        <family val="1"/>
        <charset val="128"/>
      </rPr>
      <t xml:space="preserve"> =</t>
    </r>
    <phoneticPr fontId="2"/>
  </si>
  <si>
    <r>
      <t>K</t>
    </r>
    <r>
      <rPr>
        <sz val="11"/>
        <rFont val="ＭＳ Ｐ明朝"/>
        <family val="1"/>
        <charset val="128"/>
      </rPr>
      <t>'</t>
    </r>
    <r>
      <rPr>
        <vertAlign val="subscript"/>
        <sz val="11"/>
        <rFont val="ＭＳ Ｐゴシック"/>
        <family val="3"/>
        <charset val="128"/>
      </rPr>
      <t>MAX</t>
    </r>
    <phoneticPr fontId="2"/>
  </si>
  <si>
    <r>
      <t>q</t>
    </r>
    <r>
      <rPr>
        <sz val="11"/>
        <rFont val="ＭＳ Ｐ明朝"/>
        <family val="1"/>
        <charset val="128"/>
      </rPr>
      <t>'</t>
    </r>
    <r>
      <rPr>
        <vertAlign val="subscript"/>
        <sz val="11"/>
        <rFont val="ＭＳ Ｐゴシック"/>
        <family val="3"/>
        <charset val="128"/>
      </rPr>
      <t>MAX</t>
    </r>
    <phoneticPr fontId="2"/>
  </si>
  <si>
    <t>q</t>
    <phoneticPr fontId="2"/>
  </si>
  <si>
    <t>K</t>
    <phoneticPr fontId="2"/>
  </si>
  <si>
    <t>別添</t>
    <rPh sb="0" eb="2">
      <t>ベッテン</t>
    </rPh>
    <phoneticPr fontId="2"/>
  </si>
  <si>
    <t>山間部の一部は17.5，それ以外は4.0です。</t>
    <rPh sb="0" eb="3">
      <t>サンカンブ</t>
    </rPh>
    <rPh sb="4" eb="6">
      <t>イチブ</t>
    </rPh>
    <rPh sb="14" eb="16">
      <t>イガイ</t>
    </rPh>
    <phoneticPr fontId="2"/>
  </si>
  <si>
    <t>種類</t>
    <rPh sb="0" eb="2">
      <t>シュルイ</t>
    </rPh>
    <phoneticPr fontId="2"/>
  </si>
  <si>
    <t>低(真)発熱量</t>
    <rPh sb="0" eb="1">
      <t>テイ</t>
    </rPh>
    <rPh sb="2" eb="3">
      <t>シン</t>
    </rPh>
    <rPh sb="4" eb="6">
      <t>ハツネツ</t>
    </rPh>
    <rPh sb="6" eb="7">
      <t>リョウ</t>
    </rPh>
    <phoneticPr fontId="2"/>
  </si>
  <si>
    <r>
      <t>H</t>
    </r>
    <r>
      <rPr>
        <vertAlign val="subscript"/>
        <sz val="11"/>
        <rFont val="ＭＳ Ｐゴシック"/>
        <family val="3"/>
        <charset val="128"/>
      </rPr>
      <t>L</t>
    </r>
    <phoneticPr fontId="2"/>
  </si>
  <si>
    <t>低発熱量が不明であれば空欄で結構です。</t>
    <rPh sb="0" eb="3">
      <t>テイハツネツ</t>
    </rPh>
    <rPh sb="3" eb="4">
      <t>リョウ</t>
    </rPh>
    <rPh sb="5" eb="7">
      <t>フメイ</t>
    </rPh>
    <rPh sb="11" eb="13">
      <t>クウラン</t>
    </rPh>
    <rPh sb="14" eb="16">
      <t>ケッコウ</t>
    </rPh>
    <phoneticPr fontId="2"/>
  </si>
  <si>
    <t>水素分が不明であれば12%としてください。</t>
    <rPh sb="0" eb="2">
      <t>スイソ</t>
    </rPh>
    <rPh sb="2" eb="3">
      <t>ブン</t>
    </rPh>
    <rPh sb="4" eb="6">
      <t>フメイ</t>
    </rPh>
    <phoneticPr fontId="2"/>
  </si>
  <si>
    <t>断面形状が○型の場合のみ記載してください。</t>
    <rPh sb="0" eb="2">
      <t>ダンメン</t>
    </rPh>
    <rPh sb="2" eb="4">
      <t>ケイジョウ</t>
    </rPh>
    <rPh sb="6" eb="7">
      <t>ガタ</t>
    </rPh>
    <rPh sb="8" eb="10">
      <t>バアイ</t>
    </rPh>
    <rPh sb="12" eb="14">
      <t>キサイ</t>
    </rPh>
    <phoneticPr fontId="2"/>
  </si>
  <si>
    <t>断面形状が□型の場合のみ記載してください。</t>
    <rPh sb="0" eb="2">
      <t>ダンメン</t>
    </rPh>
    <rPh sb="2" eb="4">
      <t>ケイジョウ</t>
    </rPh>
    <rPh sb="6" eb="7">
      <t>ガタ</t>
    </rPh>
    <rPh sb="8" eb="10">
      <t>バアイ</t>
    </rPh>
    <rPh sb="12" eb="14">
      <t>キサイ</t>
    </rPh>
    <phoneticPr fontId="2"/>
  </si>
  <si>
    <t>　↑この列の欄のみ記載してください。</t>
    <rPh sb="4" eb="5">
      <t>レツ</t>
    </rPh>
    <rPh sb="6" eb="7">
      <t>ラン</t>
    </rPh>
    <rPh sb="9" eb="11">
      <t>キサイ</t>
    </rPh>
    <phoneticPr fontId="2"/>
  </si>
  <si>
    <t>1kcal(キロカロリー)=0.00419MJ(メガジュール)です。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</si>
</sst>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_ "/>
    <numFmt numFmtId="178" formatCode="0.00_ "/>
    <numFmt numFmtId="179" formatCode="0.000_ "/>
  </numFmts>
  <fonts count="12" x14ac:knownFonts="1"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vertAlign val="subscript"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6" fillId="0" borderId="9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9" fillId="0" borderId="0" xfId="0" applyFont="1" applyAlignment="1">
      <alignment vertical="center"/>
    </xf>
    <xf numFmtId="178" fontId="1" fillId="2" borderId="1" xfId="0" applyNumberFormat="1" applyFont="1" applyFill="1" applyBorder="1" applyAlignment="1">
      <alignment vertical="center"/>
    </xf>
    <xf numFmtId="179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77" fontId="1" fillId="2" borderId="1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vertical="center"/>
    </xf>
    <xf numFmtId="176" fontId="10" fillId="3" borderId="1" xfId="0" applyNumberFormat="1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right" vertical="center"/>
    </xf>
    <xf numFmtId="0" fontId="0" fillId="2" borderId="13" xfId="0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right" vertical="center"/>
    </xf>
    <xf numFmtId="0" fontId="0" fillId="2" borderId="16" xfId="0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62</xdr:row>
      <xdr:rowOff>95232</xdr:rowOff>
    </xdr:from>
    <xdr:to>
      <xdr:col>4</xdr:col>
      <xdr:colOff>552450</xdr:colOff>
      <xdr:row>64</xdr:row>
      <xdr:rowOff>115826</xdr:rowOff>
    </xdr:to>
    <xdr:grpSp>
      <xdr:nvGrpSpPr>
        <xdr:cNvPr id="1039" name="Group 15">
          <a:extLst>
            <a:ext uri="{FF2B5EF4-FFF2-40B4-BE49-F238E27FC236}">
              <a16:creationId xmlns:a16="http://schemas.microsoft.com/office/drawing/2014/main" id="{229C1683-3FCD-1D50-9999-84686A76E39C}"/>
            </a:ext>
          </a:extLst>
        </xdr:cNvPr>
        <xdr:cNvGrpSpPr>
          <a:grpSpLocks/>
        </xdr:cNvGrpSpPr>
      </xdr:nvGrpSpPr>
      <xdr:grpSpPr bwMode="auto">
        <a:xfrm>
          <a:off x="981075" y="12496782"/>
          <a:ext cx="2314575" cy="420644"/>
          <a:chOff x="103" y="1161"/>
          <a:chExt cx="243" cy="38"/>
        </a:xfrm>
      </xdr:grpSpPr>
      <xdr:sp macro="" textlink="">
        <xdr:nvSpPr>
          <xdr:cNvPr id="1026" name="Freeform 2">
            <a:extLst>
              <a:ext uri="{FF2B5EF4-FFF2-40B4-BE49-F238E27FC236}">
                <a16:creationId xmlns:a16="http://schemas.microsoft.com/office/drawing/2014/main" id="{083F19B4-5CF1-162D-0031-FD90FEA2D64E}"/>
              </a:ext>
            </a:extLst>
          </xdr:cNvPr>
          <xdr:cNvSpPr>
            <a:spLocks/>
          </xdr:cNvSpPr>
        </xdr:nvSpPr>
        <xdr:spPr bwMode="auto">
          <a:xfrm>
            <a:off x="105" y="1183"/>
            <a:ext cx="54" cy="15"/>
          </a:xfrm>
          <a:custGeom>
            <a:avLst/>
            <a:gdLst>
              <a:gd name="T0" fmla="*/ 0 w 54"/>
              <a:gd name="T1" fmla="*/ 11 h 19"/>
              <a:gd name="T2" fmla="*/ 4 w 54"/>
              <a:gd name="T3" fmla="*/ 11 h 19"/>
              <a:gd name="T4" fmla="*/ 7 w 54"/>
              <a:gd name="T5" fmla="*/ 19 h 19"/>
              <a:gd name="T6" fmla="*/ 12 w 54"/>
              <a:gd name="T7" fmla="*/ 0 h 19"/>
              <a:gd name="T8" fmla="*/ 54 w 54"/>
              <a:gd name="T9" fmla="*/ 0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4" h="19">
                <a:moveTo>
                  <a:pt x="0" y="11"/>
                </a:moveTo>
                <a:lnTo>
                  <a:pt x="4" y="11"/>
                </a:lnTo>
                <a:lnTo>
                  <a:pt x="7" y="19"/>
                </a:lnTo>
                <a:lnTo>
                  <a:pt x="12" y="0"/>
                </a:lnTo>
                <a:lnTo>
                  <a:pt x="54" y="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1027" name="Text Box 3">
            <a:extLst>
              <a:ext uri="{FF2B5EF4-FFF2-40B4-BE49-F238E27FC236}">
                <a16:creationId xmlns:a16="http://schemas.microsoft.com/office/drawing/2014/main" id="{80E7B4C1-928F-392E-B3EF-884D3DA522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5" y="1182"/>
            <a:ext cx="39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1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Q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'×</a:t>
            </a:r>
            <a:r>
              <a:rPr lang="ja-JP" altLang="en-US" sz="1100" b="0" i="1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V</a:t>
            </a:r>
          </a:p>
        </xdr:txBody>
      </xdr:sp>
      <xdr:sp macro="" textlink="">
        <xdr:nvSpPr>
          <xdr:cNvPr id="1028" name="Line 4">
            <a:extLst>
              <a:ext uri="{FF2B5EF4-FFF2-40B4-BE49-F238E27FC236}">
                <a16:creationId xmlns:a16="http://schemas.microsoft.com/office/drawing/2014/main" id="{E991C16E-E9B7-CAA5-CBED-620995E1278F}"/>
              </a:ext>
            </a:extLst>
          </xdr:cNvPr>
          <xdr:cNvSpPr>
            <a:spLocks noChangeShapeType="1"/>
          </xdr:cNvSpPr>
        </xdr:nvSpPr>
        <xdr:spPr bwMode="auto">
          <a:xfrm>
            <a:off x="103" y="1179"/>
            <a:ext cx="6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9" name="Text Box 5">
            <a:extLst>
              <a:ext uri="{FF2B5EF4-FFF2-40B4-BE49-F238E27FC236}">
                <a16:creationId xmlns:a16="http://schemas.microsoft.com/office/drawing/2014/main" id="{F7C14B5A-431E-41B4-71AD-A39E78CA39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1" y="1161"/>
            <a:ext cx="7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  <xdr:sp macro="" textlink="">
        <xdr:nvSpPr>
          <xdr:cNvPr id="1030" name="Text Box 6">
            <a:extLst>
              <a:ext uri="{FF2B5EF4-FFF2-40B4-BE49-F238E27FC236}">
                <a16:creationId xmlns:a16="http://schemas.microsoft.com/office/drawing/2014/main" id="{1633953A-E4E0-37BC-5938-410648E79C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8" y="1168"/>
            <a:ext cx="10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(1460 - 296×</a:t>
            </a:r>
          </a:p>
        </xdr:txBody>
      </xdr:sp>
      <xdr:sp macro="" textlink="">
        <xdr:nvSpPr>
          <xdr:cNvPr id="1031" name="Text Box 7">
            <a:extLst>
              <a:ext uri="{FF2B5EF4-FFF2-40B4-BE49-F238E27FC236}">
                <a16:creationId xmlns:a16="http://schemas.microsoft.com/office/drawing/2014/main" id="{38D3AF22-F85F-0B51-0394-5B6357D4EA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6" y="1161"/>
            <a:ext cx="9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1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V</a:t>
            </a:r>
          </a:p>
        </xdr:txBody>
      </xdr:sp>
      <xdr:sp macro="" textlink="">
        <xdr:nvSpPr>
          <xdr:cNvPr id="1032" name="Text Box 8">
            <a:extLst>
              <a:ext uri="{FF2B5EF4-FFF2-40B4-BE49-F238E27FC236}">
                <a16:creationId xmlns:a16="http://schemas.microsoft.com/office/drawing/2014/main" id="{32BCDA54-AC2A-9AC9-F90A-EF7DAC1B74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4" y="1179"/>
            <a:ext cx="47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1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- 288</a:t>
            </a:r>
          </a:p>
        </xdr:txBody>
      </xdr:sp>
      <xdr:sp macro="" textlink="">
        <xdr:nvSpPr>
          <xdr:cNvPr id="1033" name="Text Box 9">
            <a:extLst>
              <a:ext uri="{FF2B5EF4-FFF2-40B4-BE49-F238E27FC236}">
                <a16:creationId xmlns:a16="http://schemas.microsoft.com/office/drawing/2014/main" id="{E03BD7C8-221D-9B7C-549A-43072FCEBC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8" y="1170"/>
            <a:ext cx="28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) + 1</a:t>
            </a:r>
          </a:p>
        </xdr:txBody>
      </xdr:sp>
      <xdr:sp macro="" textlink="">
        <xdr:nvSpPr>
          <xdr:cNvPr id="1034" name="Line 10">
            <a:extLst>
              <a:ext uri="{FF2B5EF4-FFF2-40B4-BE49-F238E27FC236}">
                <a16:creationId xmlns:a16="http://schemas.microsoft.com/office/drawing/2014/main" id="{ADF325D6-BF0C-5E7E-4BD3-1F5AF7487AA5}"/>
              </a:ext>
            </a:extLst>
          </xdr:cNvPr>
          <xdr:cNvSpPr>
            <a:spLocks noChangeShapeType="1"/>
          </xdr:cNvSpPr>
        </xdr:nvSpPr>
        <xdr:spPr bwMode="auto">
          <a:xfrm>
            <a:off x="265" y="1179"/>
            <a:ext cx="5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74</xdr:row>
      <xdr:rowOff>76183</xdr:rowOff>
    </xdr:from>
    <xdr:to>
      <xdr:col>3</xdr:col>
      <xdr:colOff>57150</xdr:colOff>
      <xdr:row>77</xdr:row>
      <xdr:rowOff>115063</xdr:rowOff>
    </xdr:to>
    <xdr:grpSp>
      <xdr:nvGrpSpPr>
        <xdr:cNvPr id="1051" name="Group 27">
          <a:extLst>
            <a:ext uri="{FF2B5EF4-FFF2-40B4-BE49-F238E27FC236}">
              <a16:creationId xmlns:a16="http://schemas.microsoft.com/office/drawing/2014/main" id="{3CFB63F0-628D-EA12-863C-357D09288899}"/>
            </a:ext>
          </a:extLst>
        </xdr:cNvPr>
        <xdr:cNvGrpSpPr>
          <a:grpSpLocks/>
        </xdr:cNvGrpSpPr>
      </xdr:nvGrpSpPr>
      <xdr:grpSpPr bwMode="auto">
        <a:xfrm>
          <a:off x="1066800" y="14878033"/>
          <a:ext cx="1047750" cy="638955"/>
          <a:chOff x="123" y="1407"/>
          <a:chExt cx="110" cy="62"/>
        </a:xfrm>
      </xdr:grpSpPr>
      <xdr:sp macro="" textlink="">
        <xdr:nvSpPr>
          <xdr:cNvPr id="1041" name="Freeform 17">
            <a:extLst>
              <a:ext uri="{FF2B5EF4-FFF2-40B4-BE49-F238E27FC236}">
                <a16:creationId xmlns:a16="http://schemas.microsoft.com/office/drawing/2014/main" id="{1E7331F2-CC58-42A0-2997-EE9448D87F29}"/>
              </a:ext>
            </a:extLst>
          </xdr:cNvPr>
          <xdr:cNvSpPr>
            <a:spLocks/>
          </xdr:cNvSpPr>
        </xdr:nvSpPr>
        <xdr:spPr bwMode="auto">
          <a:xfrm>
            <a:off x="170" y="1408"/>
            <a:ext cx="54" cy="17"/>
          </a:xfrm>
          <a:custGeom>
            <a:avLst/>
            <a:gdLst>
              <a:gd name="T0" fmla="*/ 0 w 54"/>
              <a:gd name="T1" fmla="*/ 11 h 19"/>
              <a:gd name="T2" fmla="*/ 4 w 54"/>
              <a:gd name="T3" fmla="*/ 11 h 19"/>
              <a:gd name="T4" fmla="*/ 7 w 54"/>
              <a:gd name="T5" fmla="*/ 19 h 19"/>
              <a:gd name="T6" fmla="*/ 12 w 54"/>
              <a:gd name="T7" fmla="*/ 0 h 19"/>
              <a:gd name="T8" fmla="*/ 54 w 54"/>
              <a:gd name="T9" fmla="*/ 0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4" h="19">
                <a:moveTo>
                  <a:pt x="0" y="11"/>
                </a:moveTo>
                <a:lnTo>
                  <a:pt x="4" y="11"/>
                </a:lnTo>
                <a:lnTo>
                  <a:pt x="7" y="19"/>
                </a:lnTo>
                <a:lnTo>
                  <a:pt x="12" y="0"/>
                </a:lnTo>
                <a:lnTo>
                  <a:pt x="54" y="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1042" name="Text Box 18">
            <a:extLst>
              <a:ext uri="{FF2B5EF4-FFF2-40B4-BE49-F238E27FC236}">
                <a16:creationId xmlns:a16="http://schemas.microsoft.com/office/drawing/2014/main" id="{FE23B88D-EBFE-4C91-DF0F-05125B508F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0" y="1407"/>
            <a:ext cx="3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1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Q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'×</a:t>
            </a:r>
            <a:r>
              <a:rPr lang="ja-JP" altLang="en-US" sz="1100" b="0" i="1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V</a:t>
            </a:r>
          </a:p>
        </xdr:txBody>
      </xdr:sp>
      <xdr:sp macro="" textlink="">
        <xdr:nvSpPr>
          <xdr:cNvPr id="1043" name="Line 19">
            <a:extLst>
              <a:ext uri="{FF2B5EF4-FFF2-40B4-BE49-F238E27FC236}">
                <a16:creationId xmlns:a16="http://schemas.microsoft.com/office/drawing/2014/main" id="{DFEDE457-A97F-07F7-7FBE-A5F53D6FEEFC}"/>
              </a:ext>
            </a:extLst>
          </xdr:cNvPr>
          <xdr:cNvSpPr>
            <a:spLocks noChangeShapeType="1"/>
          </xdr:cNvSpPr>
        </xdr:nvSpPr>
        <xdr:spPr bwMode="auto">
          <a:xfrm>
            <a:off x="123" y="1429"/>
            <a:ext cx="11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4" name="Text Box 20">
            <a:extLst>
              <a:ext uri="{FF2B5EF4-FFF2-40B4-BE49-F238E27FC236}">
                <a16:creationId xmlns:a16="http://schemas.microsoft.com/office/drawing/2014/main" id="{D0BE3B31-0F04-A5D4-D93E-A59C9613B3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5" y="1409"/>
            <a:ext cx="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.795</a:t>
            </a:r>
          </a:p>
        </xdr:txBody>
      </xdr:sp>
      <xdr:sp macro="" textlink="">
        <xdr:nvSpPr>
          <xdr:cNvPr id="1048" name="Text Box 24">
            <a:extLst>
              <a:ext uri="{FF2B5EF4-FFF2-40B4-BE49-F238E27FC236}">
                <a16:creationId xmlns:a16="http://schemas.microsoft.com/office/drawing/2014/main" id="{5D54D8D9-28AF-371B-3D60-EFCC4512C2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0" y="1441"/>
            <a:ext cx="1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1 +</a:t>
            </a:r>
          </a:p>
        </xdr:txBody>
      </xdr:sp>
      <xdr:grpSp>
        <xdr:nvGrpSpPr>
          <xdr:cNvPr id="1050" name="Group 26">
            <a:extLst>
              <a:ext uri="{FF2B5EF4-FFF2-40B4-BE49-F238E27FC236}">
                <a16:creationId xmlns:a16="http://schemas.microsoft.com/office/drawing/2014/main" id="{9B747A7E-0E43-D9A2-AC22-59D83E59DCA6}"/>
              </a:ext>
            </a:extLst>
          </xdr:cNvPr>
          <xdr:cNvGrpSpPr>
            <a:grpSpLocks/>
          </xdr:cNvGrpSpPr>
        </xdr:nvGrpSpPr>
        <xdr:grpSpPr bwMode="auto">
          <a:xfrm>
            <a:off x="184" y="1431"/>
            <a:ext cx="27" cy="38"/>
            <a:chOff x="292" y="1409"/>
            <a:chExt cx="27" cy="38"/>
          </a:xfrm>
        </xdr:grpSpPr>
        <xdr:sp macro="" textlink="">
          <xdr:nvSpPr>
            <xdr:cNvPr id="1046" name="Text Box 22">
              <a:extLst>
                <a:ext uri="{FF2B5EF4-FFF2-40B4-BE49-F238E27FC236}">
                  <a16:creationId xmlns:a16="http://schemas.microsoft.com/office/drawing/2014/main" id="{580E3381-1643-D1A2-FED7-4B2A3637F9E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9" y="1429"/>
              <a:ext cx="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100" b="0" i="1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V</a:t>
              </a:r>
            </a:p>
          </xdr:txBody>
        </xdr:sp>
        <xdr:sp macro="" textlink="">
          <xdr:nvSpPr>
            <xdr:cNvPr id="1047" name="Text Box 23">
              <a:extLst>
                <a:ext uri="{FF2B5EF4-FFF2-40B4-BE49-F238E27FC236}">
                  <a16:creationId xmlns:a16="http://schemas.microsoft.com/office/drawing/2014/main" id="{AC9A99D8-EC46-0E95-1F64-1A5BAA34253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2" y="1409"/>
              <a:ext cx="2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.58</a:t>
              </a:r>
            </a:p>
          </xdr:txBody>
        </xdr:sp>
        <xdr:sp macro="" textlink="">
          <xdr:nvSpPr>
            <xdr:cNvPr id="1049" name="Line 25">
              <a:extLst>
                <a:ext uri="{FF2B5EF4-FFF2-40B4-BE49-F238E27FC236}">
                  <a16:creationId xmlns:a16="http://schemas.microsoft.com/office/drawing/2014/main" id="{E5C7131B-EE0D-BA02-8D80-BC3068352E3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88" y="1429"/>
              <a:ext cx="3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D5A9D-3845-4B20-8C2E-413BE1362D80}">
  <dimension ref="A1:J96"/>
  <sheetViews>
    <sheetView tabSelected="1" view="pageBreakPreview" zoomScaleNormal="100" zoomScaleSheetLayoutView="100" workbookViewId="0">
      <selection activeCell="H41" sqref="H41"/>
    </sheetView>
  </sheetViews>
  <sheetFormatPr defaultRowHeight="15.75" customHeight="1" x14ac:dyDescent="0.15"/>
  <sheetData>
    <row r="1" spans="1:10" ht="15.75" customHeight="1" x14ac:dyDescent="0.15">
      <c r="A1" t="s">
        <v>117</v>
      </c>
    </row>
    <row r="2" spans="1:10" ht="15.75" customHeight="1" x14ac:dyDescent="0.15">
      <c r="D2" s="16" t="s">
        <v>0</v>
      </c>
    </row>
    <row r="3" spans="1:10" ht="15.75" customHeight="1" thickBot="1" x14ac:dyDescent="0.2">
      <c r="A3" t="s">
        <v>1</v>
      </c>
    </row>
    <row r="4" spans="1:10" ht="15.75" customHeight="1" x14ac:dyDescent="0.15">
      <c r="B4" s="42" t="s">
        <v>2</v>
      </c>
      <c r="C4" s="43"/>
      <c r="D4" s="44"/>
      <c r="E4" s="4"/>
      <c r="F4" s="24"/>
      <c r="G4" s="5"/>
      <c r="J4" t="s">
        <v>118</v>
      </c>
    </row>
    <row r="5" spans="1:10" ht="15.75" customHeight="1" x14ac:dyDescent="0.15">
      <c r="B5" s="54" t="s">
        <v>3</v>
      </c>
      <c r="C5" s="51" t="s">
        <v>119</v>
      </c>
      <c r="D5" s="51"/>
      <c r="E5" s="17"/>
      <c r="F5" s="25"/>
      <c r="G5" s="18"/>
    </row>
    <row r="6" spans="1:10" ht="15.75" customHeight="1" x14ac:dyDescent="0.15">
      <c r="B6" s="55"/>
      <c r="C6" s="51" t="s">
        <v>13</v>
      </c>
      <c r="D6" s="51"/>
      <c r="E6" s="3" t="s">
        <v>14</v>
      </c>
      <c r="F6" s="26"/>
      <c r="G6" s="6" t="s">
        <v>22</v>
      </c>
    </row>
    <row r="7" spans="1:10" ht="15.75" customHeight="1" x14ac:dyDescent="0.15">
      <c r="B7" s="55"/>
      <c r="C7" s="51" t="s">
        <v>4</v>
      </c>
      <c r="D7" s="51"/>
      <c r="E7" s="3" t="s">
        <v>15</v>
      </c>
      <c r="F7" s="26"/>
      <c r="G7" s="6"/>
    </row>
    <row r="8" spans="1:10" ht="15.75" customHeight="1" x14ac:dyDescent="0.15">
      <c r="B8" s="55"/>
      <c r="C8" s="51" t="s">
        <v>5</v>
      </c>
      <c r="D8" s="51"/>
      <c r="E8" s="3" t="s">
        <v>16</v>
      </c>
      <c r="F8" s="26"/>
      <c r="G8" s="6" t="s">
        <v>23</v>
      </c>
    </row>
    <row r="9" spans="1:10" ht="15.75" customHeight="1" x14ac:dyDescent="0.15">
      <c r="B9" s="55"/>
      <c r="C9" s="51" t="s">
        <v>24</v>
      </c>
      <c r="D9" s="51"/>
      <c r="E9" s="3" t="s">
        <v>58</v>
      </c>
      <c r="F9" s="27"/>
      <c r="G9" s="6" t="s">
        <v>23</v>
      </c>
    </row>
    <row r="10" spans="1:10" ht="15.75" customHeight="1" x14ac:dyDescent="0.15">
      <c r="B10" s="55"/>
      <c r="C10" s="51" t="s">
        <v>6</v>
      </c>
      <c r="D10" s="51"/>
      <c r="E10" s="3" t="s">
        <v>17</v>
      </c>
      <c r="F10" s="26"/>
      <c r="G10" s="6" t="s">
        <v>23</v>
      </c>
      <c r="J10" t="s">
        <v>123</v>
      </c>
    </row>
    <row r="11" spans="1:10" ht="15.75" customHeight="1" x14ac:dyDescent="0.15">
      <c r="B11" s="55"/>
      <c r="C11" s="51" t="s">
        <v>7</v>
      </c>
      <c r="D11" s="51"/>
      <c r="E11" s="3" t="s">
        <v>27</v>
      </c>
      <c r="F11" s="26"/>
      <c r="G11" s="6" t="s">
        <v>25</v>
      </c>
      <c r="J11" t="s">
        <v>127</v>
      </c>
    </row>
    <row r="12" spans="1:10" ht="15.75" customHeight="1" x14ac:dyDescent="0.15">
      <c r="B12" s="56"/>
      <c r="C12" s="51" t="s">
        <v>120</v>
      </c>
      <c r="D12" s="51"/>
      <c r="E12" s="3" t="s">
        <v>121</v>
      </c>
      <c r="F12" s="26"/>
      <c r="G12" s="6" t="s">
        <v>25</v>
      </c>
      <c r="J12" t="s">
        <v>122</v>
      </c>
    </row>
    <row r="13" spans="1:10" ht="15.75" customHeight="1" x14ac:dyDescent="0.15">
      <c r="B13" s="52" t="s">
        <v>8</v>
      </c>
      <c r="C13" s="53"/>
      <c r="D13" s="39"/>
      <c r="E13" s="3" t="s">
        <v>18</v>
      </c>
      <c r="F13" s="26"/>
      <c r="G13" s="6" t="s">
        <v>26</v>
      </c>
    </row>
    <row r="14" spans="1:10" ht="15.75" customHeight="1" x14ac:dyDescent="0.15">
      <c r="B14" s="52" t="s">
        <v>9</v>
      </c>
      <c r="C14" s="53"/>
      <c r="D14" s="39"/>
      <c r="E14" s="3" t="s">
        <v>19</v>
      </c>
      <c r="F14" s="26"/>
      <c r="G14" s="6"/>
    </row>
    <row r="15" spans="1:10" ht="15.75" customHeight="1" x14ac:dyDescent="0.15">
      <c r="B15" s="45" t="s">
        <v>10</v>
      </c>
      <c r="C15" s="38" t="s">
        <v>11</v>
      </c>
      <c r="D15" s="39"/>
      <c r="E15" s="3" t="s">
        <v>59</v>
      </c>
      <c r="F15" s="26"/>
      <c r="G15" s="6" t="s">
        <v>19</v>
      </c>
    </row>
    <row r="16" spans="1:10" ht="15.75" customHeight="1" x14ac:dyDescent="0.15">
      <c r="B16" s="46"/>
      <c r="C16" s="38" t="s">
        <v>63</v>
      </c>
      <c r="D16" s="39"/>
      <c r="E16" s="3"/>
      <c r="F16" s="26"/>
      <c r="G16" s="6" t="s">
        <v>64</v>
      </c>
    </row>
    <row r="17" spans="1:10" ht="15.75" customHeight="1" x14ac:dyDescent="0.15">
      <c r="B17" s="47"/>
      <c r="C17" s="38" t="s">
        <v>87</v>
      </c>
      <c r="D17" s="39"/>
      <c r="E17" s="3" t="s">
        <v>20</v>
      </c>
      <c r="F17" s="26"/>
      <c r="G17" s="6" t="s">
        <v>19</v>
      </c>
      <c r="J17" t="s">
        <v>124</v>
      </c>
    </row>
    <row r="18" spans="1:10" ht="15.75" customHeight="1" x14ac:dyDescent="0.15">
      <c r="B18" s="47"/>
      <c r="C18" s="49" t="s">
        <v>88</v>
      </c>
      <c r="D18" s="11" t="s">
        <v>68</v>
      </c>
      <c r="E18" s="9" t="s">
        <v>66</v>
      </c>
      <c r="F18" s="28"/>
      <c r="G18" s="10" t="s">
        <v>65</v>
      </c>
      <c r="J18" t="s">
        <v>125</v>
      </c>
    </row>
    <row r="19" spans="1:10" ht="15.75" customHeight="1" x14ac:dyDescent="0.15">
      <c r="B19" s="47"/>
      <c r="C19" s="50"/>
      <c r="D19" s="11" t="s">
        <v>69</v>
      </c>
      <c r="E19" s="9" t="s">
        <v>67</v>
      </c>
      <c r="F19" s="28"/>
      <c r="G19" s="10" t="s">
        <v>65</v>
      </c>
      <c r="J19" t="s">
        <v>125</v>
      </c>
    </row>
    <row r="20" spans="1:10" ht="15.75" customHeight="1" thickBot="1" x14ac:dyDescent="0.2">
      <c r="B20" s="48"/>
      <c r="C20" s="40" t="s">
        <v>12</v>
      </c>
      <c r="D20" s="41"/>
      <c r="E20" s="7"/>
      <c r="F20" s="29"/>
      <c r="G20" s="8" t="s">
        <v>28</v>
      </c>
    </row>
    <row r="21" spans="1:10" ht="15.75" customHeight="1" x14ac:dyDescent="0.15">
      <c r="F21" s="19" t="s">
        <v>126</v>
      </c>
    </row>
    <row r="22" spans="1:10" ht="15.75" customHeight="1" x14ac:dyDescent="0.15">
      <c r="A22" t="s">
        <v>21</v>
      </c>
    </row>
    <row r="23" spans="1:10" ht="15.75" customHeight="1" x14ac:dyDescent="0.15">
      <c r="A23" t="s">
        <v>38</v>
      </c>
    </row>
    <row r="24" spans="1:10" ht="15.75" customHeight="1" x14ac:dyDescent="0.15">
      <c r="B24" s="1" t="s">
        <v>41</v>
      </c>
    </row>
    <row r="25" spans="1:10" ht="15.75" customHeight="1" x14ac:dyDescent="0.15">
      <c r="A25" t="s">
        <v>30</v>
      </c>
    </row>
    <row r="26" spans="1:10" ht="15.75" customHeight="1" x14ac:dyDescent="0.15">
      <c r="B26" s="1" t="s">
        <v>29</v>
      </c>
      <c r="F26" s="20">
        <f>IF(ISBLANK(F12),F11-2.512*(9*F10+F9)/100,F12)</f>
        <v>0</v>
      </c>
      <c r="G26" t="s">
        <v>25</v>
      </c>
    </row>
    <row r="27" spans="1:10" ht="15.75" customHeight="1" x14ac:dyDescent="0.15">
      <c r="A27" t="s">
        <v>31</v>
      </c>
    </row>
    <row r="28" spans="1:10" ht="15.75" customHeight="1" x14ac:dyDescent="0.15">
      <c r="B28" s="1" t="s">
        <v>32</v>
      </c>
      <c r="F28" s="20">
        <f>0.265*F26</f>
        <v>0</v>
      </c>
      <c r="G28" t="s">
        <v>104</v>
      </c>
    </row>
    <row r="29" spans="1:10" ht="15.75" customHeight="1" x14ac:dyDescent="0.15">
      <c r="A29" t="s">
        <v>33</v>
      </c>
    </row>
    <row r="30" spans="1:10" ht="15.75" customHeight="1" x14ac:dyDescent="0.15">
      <c r="B30" s="1" t="s">
        <v>34</v>
      </c>
      <c r="F30" s="20">
        <f>0.203*F26+2</f>
        <v>2</v>
      </c>
      <c r="G30" t="s">
        <v>104</v>
      </c>
    </row>
    <row r="31" spans="1:10" ht="15.75" customHeight="1" x14ac:dyDescent="0.15">
      <c r="A31" t="s">
        <v>35</v>
      </c>
    </row>
    <row r="32" spans="1:10" ht="15.75" customHeight="1" x14ac:dyDescent="0.15">
      <c r="B32" s="1" t="s">
        <v>36</v>
      </c>
      <c r="F32" s="20">
        <f>F6*F7</f>
        <v>0</v>
      </c>
      <c r="G32" t="s">
        <v>37</v>
      </c>
    </row>
    <row r="33" spans="1:7" ht="15.75" customHeight="1" x14ac:dyDescent="0.15">
      <c r="A33" t="s">
        <v>39</v>
      </c>
    </row>
    <row r="34" spans="1:7" ht="15.75" customHeight="1" x14ac:dyDescent="0.15">
      <c r="A34" t="s">
        <v>40</v>
      </c>
    </row>
    <row r="35" spans="1:7" ht="15.75" customHeight="1" x14ac:dyDescent="0.15">
      <c r="B35" s="1" t="s">
        <v>43</v>
      </c>
      <c r="F35" s="20">
        <f>F32*(F28+(F14-1)*F30)</f>
        <v>0</v>
      </c>
      <c r="G35" t="s">
        <v>102</v>
      </c>
    </row>
    <row r="36" spans="1:7" ht="15.75" customHeight="1" x14ac:dyDescent="0.15">
      <c r="A36" t="s">
        <v>42</v>
      </c>
    </row>
    <row r="37" spans="1:7" ht="15.75" customHeight="1" x14ac:dyDescent="0.15">
      <c r="B37" s="1" t="s">
        <v>44</v>
      </c>
    </row>
    <row r="38" spans="1:7" ht="15.75" customHeight="1" x14ac:dyDescent="0.15">
      <c r="F38" s="20">
        <f>F35-((22.4/18)*F32*(F9+9*F10)/100)</f>
        <v>0</v>
      </c>
      <c r="G38" t="s">
        <v>103</v>
      </c>
    </row>
    <row r="39" spans="1:7" ht="15.75" customHeight="1" x14ac:dyDescent="0.15">
      <c r="A39" t="s">
        <v>45</v>
      </c>
    </row>
    <row r="40" spans="1:7" ht="15.75" customHeight="1" x14ac:dyDescent="0.15">
      <c r="B40" s="1" t="s">
        <v>46</v>
      </c>
    </row>
    <row r="41" spans="1:7" ht="15.75" customHeight="1" x14ac:dyDescent="0.15">
      <c r="F41" s="21">
        <f>F35*(273+15)/273/60/60</f>
        <v>0</v>
      </c>
      <c r="G41" t="s">
        <v>47</v>
      </c>
    </row>
    <row r="42" spans="1:7" ht="15.75" customHeight="1" x14ac:dyDescent="0.15">
      <c r="A42" t="s">
        <v>48</v>
      </c>
      <c r="C42" s="22">
        <f>F13</f>
        <v>0</v>
      </c>
      <c r="D42" t="s">
        <v>49</v>
      </c>
    </row>
    <row r="43" spans="1:7" ht="15.75" customHeight="1" x14ac:dyDescent="0.15">
      <c r="B43" s="1" t="s">
        <v>50</v>
      </c>
      <c r="F43" s="21">
        <f>F41*(273+F13)/288</f>
        <v>0</v>
      </c>
      <c r="G43" t="s">
        <v>51</v>
      </c>
    </row>
    <row r="45" spans="1:7" ht="15.75" customHeight="1" x14ac:dyDescent="0.15">
      <c r="A45" t="s">
        <v>52</v>
      </c>
    </row>
    <row r="46" spans="1:7" ht="15.75" customHeight="1" x14ac:dyDescent="0.15">
      <c r="A46" t="s">
        <v>53</v>
      </c>
      <c r="F46" t="s">
        <v>54</v>
      </c>
    </row>
    <row r="47" spans="1:7" ht="15.75" customHeight="1" x14ac:dyDescent="0.15">
      <c r="A47" s="1" t="s">
        <v>57</v>
      </c>
    </row>
    <row r="48" spans="1:7" ht="15.75" customHeight="1" x14ac:dyDescent="0.15">
      <c r="B48" s="1" t="s">
        <v>55</v>
      </c>
      <c r="F48" s="20">
        <f>F32*0.7*F8/100</f>
        <v>0</v>
      </c>
      <c r="G48" t="s">
        <v>103</v>
      </c>
    </row>
    <row r="50" spans="1:7" ht="15.75" customHeight="1" x14ac:dyDescent="0.15">
      <c r="A50" t="s">
        <v>56</v>
      </c>
    </row>
    <row r="51" spans="1:7" ht="15.75" customHeight="1" x14ac:dyDescent="0.15">
      <c r="B51" t="s">
        <v>70</v>
      </c>
      <c r="F51" s="23" t="e">
        <f>F48/F38*1000000</f>
        <v>#DIV/0!</v>
      </c>
      <c r="G51" t="s">
        <v>60</v>
      </c>
    </row>
    <row r="53" spans="1:7" ht="15.75" customHeight="1" x14ac:dyDescent="0.15">
      <c r="A53" t="s">
        <v>61</v>
      </c>
    </row>
    <row r="54" spans="1:7" ht="15.75" customHeight="1" x14ac:dyDescent="0.15">
      <c r="B54" t="s">
        <v>71</v>
      </c>
      <c r="F54" s="20">
        <f>IF(F16=0,F17*F17/4*3.14,F18*F19)</f>
        <v>0</v>
      </c>
      <c r="G54" t="s">
        <v>72</v>
      </c>
    </row>
    <row r="55" spans="1:7" ht="15.75" customHeight="1" x14ac:dyDescent="0.15">
      <c r="B55" s="1" t="s">
        <v>62</v>
      </c>
      <c r="F55" s="20" t="e">
        <f>F43/F54</f>
        <v>#DIV/0!</v>
      </c>
      <c r="G55" t="s">
        <v>73</v>
      </c>
    </row>
    <row r="57" spans="1:7" ht="15.75" customHeight="1" x14ac:dyDescent="0.15">
      <c r="A57" t="s">
        <v>74</v>
      </c>
    </row>
    <row r="58" spans="1:7" ht="15.75" customHeight="1" x14ac:dyDescent="0.15">
      <c r="A58" t="s">
        <v>91</v>
      </c>
    </row>
    <row r="59" spans="1:7" ht="15.75" customHeight="1" x14ac:dyDescent="0.15">
      <c r="A59" t="s">
        <v>90</v>
      </c>
    </row>
    <row r="60" spans="1:7" ht="15.75" customHeight="1" x14ac:dyDescent="0.15">
      <c r="B60" s="1" t="s">
        <v>75</v>
      </c>
    </row>
    <row r="61" spans="1:7" ht="15.75" customHeight="1" x14ac:dyDescent="0.15">
      <c r="A61" t="s">
        <v>76</v>
      </c>
    </row>
    <row r="62" spans="1:7" ht="15.75" customHeight="1" x14ac:dyDescent="0.15">
      <c r="B62" s="1" t="s">
        <v>79</v>
      </c>
    </row>
    <row r="63" spans="1:7" ht="15.75" customHeight="1" x14ac:dyDescent="0.15">
      <c r="A63" t="s">
        <v>77</v>
      </c>
    </row>
    <row r="64" spans="1:7" ht="15.75" customHeight="1" x14ac:dyDescent="0.15">
      <c r="B64" s="1" t="s">
        <v>78</v>
      </c>
    </row>
    <row r="66" spans="1:7" ht="15.75" customHeight="1" x14ac:dyDescent="0.15">
      <c r="B66" s="13" t="s">
        <v>80</v>
      </c>
      <c r="F66" s="21">
        <f>F41</f>
        <v>0</v>
      </c>
      <c r="G66" t="s">
        <v>47</v>
      </c>
    </row>
    <row r="67" spans="1:7" ht="15.75" customHeight="1" x14ac:dyDescent="0.15">
      <c r="B67" s="13" t="s">
        <v>81</v>
      </c>
      <c r="C67" s="12" t="s">
        <v>82</v>
      </c>
      <c r="D67" s="22">
        <f>F13</f>
        <v>0</v>
      </c>
      <c r="E67" t="s">
        <v>94</v>
      </c>
      <c r="F67" s="22">
        <f>273+F13</f>
        <v>273</v>
      </c>
      <c r="G67" t="s">
        <v>84</v>
      </c>
    </row>
    <row r="68" spans="1:7" ht="15.75" customHeight="1" x14ac:dyDescent="0.15">
      <c r="D68" s="12"/>
    </row>
    <row r="69" spans="1:7" ht="15.75" customHeight="1" x14ac:dyDescent="0.15">
      <c r="B69" s="1" t="s">
        <v>85</v>
      </c>
      <c r="F69" s="20" t="e">
        <f>1/SQRT(F66*F55)*(1460-296*F55/(F67-288)+1)</f>
        <v>#DIV/0!</v>
      </c>
    </row>
    <row r="71" spans="1:7" ht="15.75" customHeight="1" x14ac:dyDescent="0.15">
      <c r="B71" s="1" t="s">
        <v>86</v>
      </c>
    </row>
    <row r="72" spans="1:7" ht="15.75" customHeight="1" x14ac:dyDescent="0.15">
      <c r="F72" s="20" t="e">
        <f>0.00201*F66*(F67-288)*(2.3*LOG(F69)+1/F69-1)</f>
        <v>#DIV/0!</v>
      </c>
      <c r="G72" t="s">
        <v>19</v>
      </c>
    </row>
    <row r="74" spans="1:7" ht="15.75" customHeight="1" x14ac:dyDescent="0.15">
      <c r="A74" t="s">
        <v>89</v>
      </c>
    </row>
    <row r="76" spans="1:7" ht="15.75" customHeight="1" x14ac:dyDescent="0.15">
      <c r="B76" s="1" t="s">
        <v>92</v>
      </c>
      <c r="E76" t="s">
        <v>83</v>
      </c>
      <c r="F76" s="20" t="e">
        <f>0.795*SQRT(F66*F55)/(1+(2.58/F55))</f>
        <v>#DIV/0!</v>
      </c>
      <c r="G76" t="s">
        <v>19</v>
      </c>
    </row>
    <row r="79" spans="1:7" ht="15.75" customHeight="1" x14ac:dyDescent="0.15">
      <c r="A79" t="s">
        <v>93</v>
      </c>
    </row>
    <row r="80" spans="1:7" ht="15.75" customHeight="1" x14ac:dyDescent="0.15">
      <c r="B80" t="s">
        <v>96</v>
      </c>
      <c r="C80" s="22" t="str">
        <f>IF(F20=0,"無","有")</f>
        <v>無</v>
      </c>
    </row>
    <row r="81" spans="1:9" ht="15.75" customHeight="1" x14ac:dyDescent="0.15">
      <c r="B81" s="1" t="s">
        <v>95</v>
      </c>
      <c r="F81" s="20" t="e">
        <f>IF(F20=0,F15+0.65*(F76+F72),F15)</f>
        <v>#DIV/0!</v>
      </c>
      <c r="G81" t="s">
        <v>19</v>
      </c>
    </row>
    <row r="82" spans="1:9" ht="15.75" customHeight="1" x14ac:dyDescent="0.15">
      <c r="B82" s="2" t="s">
        <v>97</v>
      </c>
    </row>
    <row r="84" spans="1:9" ht="15.75" customHeight="1" x14ac:dyDescent="0.15">
      <c r="A84" t="s">
        <v>98</v>
      </c>
    </row>
    <row r="85" spans="1:9" ht="15.75" customHeight="1" x14ac:dyDescent="0.15">
      <c r="A85" t="s">
        <v>99</v>
      </c>
      <c r="E85" s="22">
        <f>F4</f>
        <v>0</v>
      </c>
      <c r="F85" t="s">
        <v>100</v>
      </c>
    </row>
    <row r="86" spans="1:9" ht="15.75" customHeight="1" x14ac:dyDescent="0.15">
      <c r="E86" s="14"/>
    </row>
    <row r="87" spans="1:9" ht="15.75" customHeight="1" x14ac:dyDescent="0.15">
      <c r="B87" s="1" t="s">
        <v>101</v>
      </c>
      <c r="F87" s="20" t="e">
        <f>ROUND(F4*0.001*F81*F81,2)</f>
        <v>#DIV/0!</v>
      </c>
      <c r="G87" t="s">
        <v>103</v>
      </c>
    </row>
    <row r="88" spans="1:9" ht="15.75" customHeight="1" x14ac:dyDescent="0.15">
      <c r="B88" s="1" t="s">
        <v>105</v>
      </c>
      <c r="F88" s="20">
        <f>ROUND(F48,2)</f>
        <v>0</v>
      </c>
      <c r="G88" t="s">
        <v>103</v>
      </c>
    </row>
    <row r="90" spans="1:9" ht="15.75" customHeight="1" x14ac:dyDescent="0.15">
      <c r="B90" s="33" t="s">
        <v>106</v>
      </c>
      <c r="C90" s="34" t="e">
        <f>IF(F87=F88,"=",IF(F87&lt;F88,"&lt;","&gt;"))</f>
        <v>#DIV/0!</v>
      </c>
      <c r="D90" s="36" t="s">
        <v>107</v>
      </c>
      <c r="E90" s="37" t="e">
        <f>IF(F87&lt;F88,"排出基準を超過しています","排出基準以内です")</f>
        <v>#DIV/0!</v>
      </c>
      <c r="F90" s="15"/>
    </row>
    <row r="92" spans="1:9" ht="15.75" customHeight="1" x14ac:dyDescent="0.15">
      <c r="A92" t="s">
        <v>108</v>
      </c>
    </row>
    <row r="93" spans="1:9" ht="15.75" customHeight="1" x14ac:dyDescent="0.15">
      <c r="B93" s="1" t="s">
        <v>109</v>
      </c>
      <c r="E93" s="20" t="e">
        <f>F88*1000/F81/F81</f>
        <v>#DIV/0!</v>
      </c>
    </row>
    <row r="94" spans="1:9" ht="15.75" customHeight="1" x14ac:dyDescent="0.15">
      <c r="B94" t="s">
        <v>110</v>
      </c>
    </row>
    <row r="95" spans="1:9" ht="15.75" customHeight="1" x14ac:dyDescent="0.15">
      <c r="D95" s="1" t="s">
        <v>111</v>
      </c>
      <c r="E95" s="20">
        <f>ROUND(F32*0.7*0.5/100,2)</f>
        <v>0</v>
      </c>
      <c r="F95" t="s">
        <v>103</v>
      </c>
      <c r="G95" s="33" t="s">
        <v>115</v>
      </c>
      <c r="H95" s="34" t="e">
        <f>IF(F87=E95,"=",IF(F87&lt;E95,"&lt;","&gt;"))</f>
        <v>#DIV/0!</v>
      </c>
      <c r="I95" s="35" t="s">
        <v>114</v>
      </c>
    </row>
    <row r="96" spans="1:9" ht="15.75" customHeight="1" x14ac:dyDescent="0.15">
      <c r="D96" s="1" t="s">
        <v>112</v>
      </c>
      <c r="E96" s="20" t="e">
        <f>ROUND(E95*1000/F81/F81,2)</f>
        <v>#DIV/0!</v>
      </c>
      <c r="G96" s="30" t="s">
        <v>116</v>
      </c>
      <c r="H96" s="31" t="str">
        <f>IF(K94=K95,"=",IF(K94&lt;K95,"&lt;","&gt;"))</f>
        <v>=</v>
      </c>
      <c r="I96" s="32" t="s">
        <v>113</v>
      </c>
    </row>
  </sheetData>
  <mergeCells count="18">
    <mergeCell ref="C5:D5"/>
    <mergeCell ref="C12:D12"/>
    <mergeCell ref="C15:D15"/>
    <mergeCell ref="C17:D17"/>
    <mergeCell ref="C20:D20"/>
    <mergeCell ref="B4:D4"/>
    <mergeCell ref="B15:B20"/>
    <mergeCell ref="C16:D16"/>
    <mergeCell ref="C18:C19"/>
    <mergeCell ref="C10:D10"/>
    <mergeCell ref="C11:D11"/>
    <mergeCell ref="B13:D13"/>
    <mergeCell ref="B14:D14"/>
    <mergeCell ref="C6:D6"/>
    <mergeCell ref="C7:D7"/>
    <mergeCell ref="C8:D8"/>
    <mergeCell ref="C9:D9"/>
    <mergeCell ref="B5:B12"/>
  </mergeCells>
  <phoneticPr fontId="11"/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液体燃料用</vt:lpstr>
      <vt:lpstr>液体燃料用!Print_Area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2025-10-23T09:11:52Z</dcterms:created>
  <dcterms:modified xsi:type="dcterms:W3CDTF">2025-10-23T09:11:58Z</dcterms:modified>
  <cp:category/>
</cp:coreProperties>
</file>